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7. фінансові питання\5. бюджет 2022\"/>
    </mc:Choice>
  </mc:AlternateContent>
  <bookViews>
    <workbookView xWindow="0" yWindow="0" windowWidth="20490" windowHeight="7620" tabRatio="782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(2)'!$A$1:$P$413</definedName>
  </definedNames>
  <calcPr calcId="191029" fullCalcOnLoad="1"/>
</workbook>
</file>

<file path=xl/calcChain.xml><?xml version="1.0" encoding="utf-8"?>
<calcChain xmlns="http://schemas.openxmlformats.org/spreadsheetml/2006/main">
  <c r="F405" i="8" l="1"/>
  <c r="F242" i="8"/>
  <c r="O16" i="8"/>
  <c r="O339" i="8"/>
  <c r="K321" i="8"/>
  <c r="O338" i="8"/>
  <c r="J338" i="8"/>
  <c r="P338" i="8"/>
  <c r="J339" i="8"/>
  <c r="F57" i="8"/>
  <c r="F41" i="8"/>
  <c r="F34" i="8"/>
  <c r="F32" i="8"/>
  <c r="F17" i="8"/>
  <c r="F53" i="8"/>
  <c r="E53" i="8"/>
  <c r="P53" i="8"/>
  <c r="F45" i="8"/>
  <c r="O34" i="8"/>
  <c r="O32" i="8"/>
  <c r="J32" i="8"/>
  <c r="F142" i="8"/>
  <c r="H106" i="8"/>
  <c r="F106" i="8"/>
  <c r="F107" i="8"/>
  <c r="E107" i="8"/>
  <c r="P107" i="8"/>
  <c r="F43" i="8"/>
  <c r="F261" i="8"/>
  <c r="G255" i="8"/>
  <c r="F255" i="8"/>
  <c r="E255" i="8"/>
  <c r="G275" i="8"/>
  <c r="F275" i="8"/>
  <c r="F260" i="8"/>
  <c r="E260" i="8"/>
  <c r="F258" i="8"/>
  <c r="E258" i="8"/>
  <c r="P258" i="8"/>
  <c r="O75" i="8"/>
  <c r="J75" i="8"/>
  <c r="O57" i="8"/>
  <c r="J57" i="8"/>
  <c r="F270" i="8"/>
  <c r="O258" i="8"/>
  <c r="J258" i="8"/>
  <c r="H51" i="8"/>
  <c r="H42" i="8"/>
  <c r="G51" i="8"/>
  <c r="G42" i="8"/>
  <c r="E57" i="8"/>
  <c r="G263" i="8"/>
  <c r="F263" i="8"/>
  <c r="E263" i="8"/>
  <c r="H404" i="8"/>
  <c r="H403" i="8"/>
  <c r="K316" i="8"/>
  <c r="K317" i="8"/>
  <c r="K319" i="8"/>
  <c r="H45" i="8"/>
  <c r="F46" i="8"/>
  <c r="F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E32" i="8"/>
  <c r="K51" i="8"/>
  <c r="K42" i="8"/>
  <c r="O324" i="8"/>
  <c r="J324" i="8"/>
  <c r="F401" i="8"/>
  <c r="F400" i="8"/>
  <c r="H16" i="8"/>
  <c r="H14" i="8"/>
  <c r="E17" i="8"/>
  <c r="E275" i="8"/>
  <c r="H253" i="8"/>
  <c r="H251" i="8"/>
  <c r="E178" i="8"/>
  <c r="O151" i="8"/>
  <c r="J151" i="8"/>
  <c r="J88" i="8"/>
  <c r="O124" i="8"/>
  <c r="O107" i="8"/>
  <c r="E124" i="8"/>
  <c r="E141" i="8"/>
  <c r="E405" i="8"/>
  <c r="E157" i="8"/>
  <c r="K156" i="8"/>
  <c r="K154" i="8"/>
  <c r="F156" i="8"/>
  <c r="O219" i="8"/>
  <c r="J219" i="8"/>
  <c r="P219" i="8"/>
  <c r="O220" i="8"/>
  <c r="O221" i="8"/>
  <c r="J221" i="8"/>
  <c r="O222" i="8"/>
  <c r="J222" i="8"/>
  <c r="O223" i="8"/>
  <c r="J223" i="8"/>
  <c r="O224" i="8"/>
  <c r="J224" i="8"/>
  <c r="P224" i="8"/>
  <c r="J220" i="8"/>
  <c r="E219" i="8"/>
  <c r="E221" i="8"/>
  <c r="P221" i="8"/>
  <c r="E222" i="8"/>
  <c r="E223" i="8"/>
  <c r="P223" i="8"/>
  <c r="G266" i="8"/>
  <c r="G265" i="8"/>
  <c r="E281" i="8"/>
  <c r="O329" i="8"/>
  <c r="J329" i="8"/>
  <c r="P329" i="8"/>
  <c r="O328" i="8"/>
  <c r="O368" i="8"/>
  <c r="J368" i="8"/>
  <c r="E343" i="8"/>
  <c r="O379" i="8"/>
  <c r="J379" i="8"/>
  <c r="P379" i="8"/>
  <c r="E372" i="8"/>
  <c r="O340" i="8"/>
  <c r="J340" i="8"/>
  <c r="P340" i="8"/>
  <c r="O347" i="8"/>
  <c r="J347" i="8"/>
  <c r="O387" i="8"/>
  <c r="J387" i="8"/>
  <c r="P387" i="8"/>
  <c r="E225" i="8"/>
  <c r="E142" i="8"/>
  <c r="E25" i="8"/>
  <c r="O17" i="8"/>
  <c r="J17" i="8"/>
  <c r="L316" i="8"/>
  <c r="M316" i="8"/>
  <c r="N316" i="8"/>
  <c r="O348" i="8"/>
  <c r="J348" i="8"/>
  <c r="P348" i="8"/>
  <c r="O349" i="8"/>
  <c r="J349" i="8"/>
  <c r="P349" i="8"/>
  <c r="E84" i="8"/>
  <c r="F316" i="8"/>
  <c r="E240" i="8"/>
  <c r="P240" i="8"/>
  <c r="O346" i="8"/>
  <c r="O388" i="8"/>
  <c r="J388" i="8"/>
  <c r="P388" i="8"/>
  <c r="O394" i="8"/>
  <c r="J394" i="8"/>
  <c r="O395" i="8"/>
  <c r="J395" i="8"/>
  <c r="P395" i="8"/>
  <c r="O396" i="8"/>
  <c r="P398" i="8"/>
  <c r="E344" i="8"/>
  <c r="K315" i="8"/>
  <c r="O380" i="8"/>
  <c r="J380" i="8"/>
  <c r="P380" i="8"/>
  <c r="E88" i="8"/>
  <c r="O344" i="8"/>
  <c r="L315" i="8"/>
  <c r="M315" i="8"/>
  <c r="N315" i="8"/>
  <c r="K16" i="8"/>
  <c r="K14" i="8"/>
  <c r="G16" i="8"/>
  <c r="G14" i="8"/>
  <c r="O59" i="8"/>
  <c r="J59" i="8"/>
  <c r="P59" i="8"/>
  <c r="E59" i="8"/>
  <c r="O237" i="8"/>
  <c r="J237" i="8"/>
  <c r="P237" i="8"/>
  <c r="E237" i="8"/>
  <c r="O236" i="8"/>
  <c r="J236" i="8"/>
  <c r="E236" i="8"/>
  <c r="P236" i="8"/>
  <c r="E110" i="8"/>
  <c r="F100" i="8"/>
  <c r="G386" i="8"/>
  <c r="G384" i="8"/>
  <c r="E408" i="8"/>
  <c r="G401" i="8"/>
  <c r="G400" i="8"/>
  <c r="G246" i="8"/>
  <c r="G245" i="8"/>
  <c r="G105" i="8"/>
  <c r="G96" i="8"/>
  <c r="O337" i="8"/>
  <c r="J337" i="8"/>
  <c r="P337" i="8"/>
  <c r="H156" i="8"/>
  <c r="H154" i="8"/>
  <c r="E215" i="8"/>
  <c r="P215" i="8"/>
  <c r="O343" i="8"/>
  <c r="J343" i="8"/>
  <c r="P343" i="8"/>
  <c r="E94" i="8"/>
  <c r="P94" i="8"/>
  <c r="O409" i="8"/>
  <c r="J409" i="8"/>
  <c r="J404" i="8"/>
  <c r="J403" i="8"/>
  <c r="F386" i="8"/>
  <c r="F384" i="8"/>
  <c r="E399" i="8"/>
  <c r="E397" i="8"/>
  <c r="O399" i="8"/>
  <c r="J399" i="8"/>
  <c r="K155" i="8"/>
  <c r="L155" i="8"/>
  <c r="M155" i="8"/>
  <c r="N155" i="8"/>
  <c r="J155" i="8"/>
  <c r="O241" i="8"/>
  <c r="O155" i="8"/>
  <c r="L319" i="8"/>
  <c r="M319" i="8"/>
  <c r="N319" i="8"/>
  <c r="O355" i="8"/>
  <c r="J355" i="8"/>
  <c r="K48" i="8"/>
  <c r="O90" i="8"/>
  <c r="J90" i="8"/>
  <c r="E90" i="8"/>
  <c r="P90" i="8"/>
  <c r="L48" i="8"/>
  <c r="M48" i="8"/>
  <c r="N48" i="8"/>
  <c r="M51" i="8"/>
  <c r="M42" i="8"/>
  <c r="N51" i="8"/>
  <c r="N42" i="8"/>
  <c r="E86" i="8"/>
  <c r="P86" i="8"/>
  <c r="H321" i="8"/>
  <c r="H312" i="8"/>
  <c r="O408" i="8"/>
  <c r="J408" i="8"/>
  <c r="P408" i="8"/>
  <c r="E113" i="8"/>
  <c r="O261" i="8"/>
  <c r="J261" i="8"/>
  <c r="P261" i="8"/>
  <c r="E261" i="8"/>
  <c r="H401" i="8"/>
  <c r="H400" i="8"/>
  <c r="E280" i="8"/>
  <c r="O327" i="8"/>
  <c r="J327" i="8"/>
  <c r="O332" i="8"/>
  <c r="J332" i="8"/>
  <c r="L321" i="8"/>
  <c r="L312" i="8"/>
  <c r="M321" i="8"/>
  <c r="M312" i="8"/>
  <c r="N321" i="8"/>
  <c r="N312" i="8"/>
  <c r="O366" i="8"/>
  <c r="J366" i="8"/>
  <c r="E383" i="8"/>
  <c r="P383" i="8"/>
  <c r="E41" i="8"/>
  <c r="E339" i="8"/>
  <c r="P339" i="8"/>
  <c r="O285" i="8"/>
  <c r="O284" i="8"/>
  <c r="O282" i="8"/>
  <c r="O322" i="8"/>
  <c r="G321" i="8"/>
  <c r="G312" i="8"/>
  <c r="E273" i="8"/>
  <c r="O320" i="8"/>
  <c r="K320" i="8"/>
  <c r="O249" i="8"/>
  <c r="J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1" i="8"/>
  <c r="J381" i="8"/>
  <c r="P381" i="8"/>
  <c r="J383" i="8"/>
  <c r="J382" i="8"/>
  <c r="P382" i="8"/>
  <c r="O15" i="8"/>
  <c r="J38" i="8"/>
  <c r="P38" i="8"/>
  <c r="I321" i="8"/>
  <c r="I312" i="8"/>
  <c r="K284" i="8"/>
  <c r="K282" i="8"/>
  <c r="G284" i="8"/>
  <c r="G282" i="8"/>
  <c r="E285" i="8"/>
  <c r="O330" i="8"/>
  <c r="J330" i="8"/>
  <c r="O296" i="8"/>
  <c r="J296" i="8"/>
  <c r="O119" i="8"/>
  <c r="J119" i="8"/>
  <c r="O123" i="8"/>
  <c r="J123" i="8"/>
  <c r="O131" i="8"/>
  <c r="J131" i="8"/>
  <c r="O140" i="8"/>
  <c r="J140" i="8"/>
  <c r="P140" i="8"/>
  <c r="O147" i="8"/>
  <c r="J147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E248" i="8"/>
  <c r="O365" i="8"/>
  <c r="J365" i="8"/>
  <c r="E296" i="8"/>
  <c r="P296" i="8"/>
  <c r="O263" i="8"/>
  <c r="J263" i="8"/>
  <c r="O71" i="8"/>
  <c r="J71" i="8"/>
  <c r="O72" i="8"/>
  <c r="J72" i="8"/>
  <c r="P72" i="8"/>
  <c r="J73" i="8"/>
  <c r="E74" i="8"/>
  <c r="P74" i="8"/>
  <c r="O323" i="8"/>
  <c r="J323" i="8"/>
  <c r="I401" i="8"/>
  <c r="I400" i="8"/>
  <c r="K401" i="8"/>
  <c r="K400" i="8"/>
  <c r="L401" i="8"/>
  <c r="L400" i="8"/>
  <c r="M401" i="8"/>
  <c r="M400" i="8"/>
  <c r="N401" i="8"/>
  <c r="N400" i="8"/>
  <c r="O402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P71" i="8"/>
  <c r="E72" i="8"/>
  <c r="E76" i="8"/>
  <c r="E77" i="8"/>
  <c r="E78" i="8"/>
  <c r="E79" i="8"/>
  <c r="E80" i="8"/>
  <c r="E87" i="8"/>
  <c r="E89" i="8"/>
  <c r="E91" i="8"/>
  <c r="E48" i="8"/>
  <c r="E92" i="8"/>
  <c r="E51" i="8"/>
  <c r="E42" i="8"/>
  <c r="I51" i="8"/>
  <c r="J93" i="8"/>
  <c r="J92" i="8"/>
  <c r="E47" i="8"/>
  <c r="P47" i="8"/>
  <c r="E73" i="8"/>
  <c r="P73" i="8"/>
  <c r="O106" i="8"/>
  <c r="J106" i="8"/>
  <c r="O141" i="8"/>
  <c r="J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N154" i="8"/>
  <c r="L156" i="8"/>
  <c r="L154" i="8"/>
  <c r="E34" i="8"/>
  <c r="O341" i="8"/>
  <c r="J376" i="8"/>
  <c r="P376" i="8"/>
  <c r="E21" i="8"/>
  <c r="E23" i="8"/>
  <c r="E24" i="8"/>
  <c r="P24" i="8"/>
  <c r="J371" i="8"/>
  <c r="P371" i="8"/>
  <c r="K45" i="8"/>
  <c r="O45" i="8"/>
  <c r="J45" i="8"/>
  <c r="E145" i="8"/>
  <c r="P145" i="8"/>
  <c r="E147" i="8"/>
  <c r="E148" i="8"/>
  <c r="E150" i="8"/>
  <c r="P150" i="8"/>
  <c r="F101" i="8"/>
  <c r="E101" i="8"/>
  <c r="P101" i="8"/>
  <c r="O354" i="8"/>
  <c r="J354" i="8"/>
  <c r="P354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8" i="8"/>
  <c r="J378" i="8"/>
  <c r="P378" i="8"/>
  <c r="O407" i="8"/>
  <c r="J407" i="8"/>
  <c r="E406" i="8"/>
  <c r="N404" i="8"/>
  <c r="N403" i="8"/>
  <c r="M404" i="8"/>
  <c r="M403" i="8"/>
  <c r="L404" i="8"/>
  <c r="L403" i="8"/>
  <c r="I404" i="8"/>
  <c r="I403" i="8"/>
  <c r="G404" i="8"/>
  <c r="G403" i="8"/>
  <c r="N397" i="8"/>
  <c r="M397" i="8"/>
  <c r="M386" i="8"/>
  <c r="M384" i="8"/>
  <c r="M393" i="8"/>
  <c r="L397" i="8"/>
  <c r="L386" i="8"/>
  <c r="L384" i="8"/>
  <c r="O397" i="8"/>
  <c r="O393" i="8"/>
  <c r="I397" i="8"/>
  <c r="I386" i="8"/>
  <c r="I384" i="8"/>
  <c r="H397" i="8"/>
  <c r="H386" i="8"/>
  <c r="H384" i="8"/>
  <c r="J396" i="8"/>
  <c r="P396" i="8"/>
  <c r="E394" i="8"/>
  <c r="P394" i="8"/>
  <c r="N393" i="8"/>
  <c r="L393" i="8"/>
  <c r="I393" i="8"/>
  <c r="E393" i="8"/>
  <c r="H393" i="8"/>
  <c r="O392" i="8"/>
  <c r="J392" i="8"/>
  <c r="P392" i="8"/>
  <c r="E392" i="8"/>
  <c r="O391" i="8"/>
  <c r="J391" i="8"/>
  <c r="P391" i="8"/>
  <c r="O390" i="8"/>
  <c r="E390" i="8"/>
  <c r="O389" i="8"/>
  <c r="O386" i="8"/>
  <c r="O384" i="8"/>
  <c r="E389" i="8"/>
  <c r="E387" i="8"/>
  <c r="K385" i="8"/>
  <c r="O385" i="8"/>
  <c r="J377" i="8"/>
  <c r="E377" i="8"/>
  <c r="P377" i="8"/>
  <c r="E376" i="8"/>
  <c r="J375" i="8"/>
  <c r="E375" i="8"/>
  <c r="P375" i="8"/>
  <c r="O374" i="8"/>
  <c r="J374" i="8"/>
  <c r="P374" i="8"/>
  <c r="E374" i="8"/>
  <c r="O373" i="8"/>
  <c r="J373" i="8"/>
  <c r="E373" i="8"/>
  <c r="P373" i="8"/>
  <c r="O370" i="8"/>
  <c r="J370" i="8"/>
  <c r="P370" i="8"/>
  <c r="E370" i="8"/>
  <c r="O369" i="8"/>
  <c r="O317" i="8"/>
  <c r="E368" i="8"/>
  <c r="O367" i="8"/>
  <c r="E367" i="8"/>
  <c r="P367" i="8"/>
  <c r="P316" i="8"/>
  <c r="E366" i="8"/>
  <c r="E365" i="8"/>
  <c r="P365" i="8"/>
  <c r="O364" i="8"/>
  <c r="J364" i="8"/>
  <c r="E364" i="8"/>
  <c r="P364" i="8"/>
  <c r="E363" i="8"/>
  <c r="O362" i="8"/>
  <c r="O319" i="8"/>
  <c r="O361" i="8"/>
  <c r="J361" i="8"/>
  <c r="E361" i="8"/>
  <c r="E360" i="8"/>
  <c r="O359" i="8"/>
  <c r="E359" i="8"/>
  <c r="N358" i="8"/>
  <c r="M358" i="8"/>
  <c r="M333" i="8"/>
  <c r="M356" i="8"/>
  <c r="M350" i="8"/>
  <c r="L358" i="8"/>
  <c r="I358" i="8"/>
  <c r="H358" i="8"/>
  <c r="G358" i="8"/>
  <c r="F358" i="8"/>
  <c r="O357" i="8"/>
  <c r="E357" i="8"/>
  <c r="N356" i="8"/>
  <c r="L356" i="8"/>
  <c r="I356" i="8"/>
  <c r="H356" i="8"/>
  <c r="G356" i="8"/>
  <c r="F356" i="8"/>
  <c r="E355" i="8"/>
  <c r="P355" i="8"/>
  <c r="E354" i="8"/>
  <c r="O353" i="8"/>
  <c r="J353" i="8"/>
  <c r="E353" i="8"/>
  <c r="P353" i="8"/>
  <c r="O352" i="8"/>
  <c r="J352" i="8"/>
  <c r="P352" i="8"/>
  <c r="O351" i="8"/>
  <c r="O314" i="8"/>
  <c r="O350" i="8"/>
  <c r="J350" i="8"/>
  <c r="N350" i="8"/>
  <c r="E350" i="8"/>
  <c r="E347" i="8"/>
  <c r="P347" i="8"/>
  <c r="O345" i="8"/>
  <c r="J345" i="8"/>
  <c r="O326" i="8"/>
  <c r="J326" i="8"/>
  <c r="O333" i="8"/>
  <c r="J333" i="8"/>
  <c r="O335" i="8"/>
  <c r="J335" i="8"/>
  <c r="O336" i="8"/>
  <c r="J336" i="8"/>
  <c r="P336" i="8"/>
  <c r="E335" i="8"/>
  <c r="O334" i="8"/>
  <c r="J334" i="8"/>
  <c r="P334" i="8"/>
  <c r="E334" i="8"/>
  <c r="N333" i="8"/>
  <c r="I333" i="8"/>
  <c r="E333" i="8"/>
  <c r="E332" i="8"/>
  <c r="P332" i="8"/>
  <c r="O331" i="8"/>
  <c r="J331" i="8"/>
  <c r="P331" i="8"/>
  <c r="E330" i="8"/>
  <c r="E327" i="8"/>
  <c r="E326" i="8"/>
  <c r="O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J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80" i="8"/>
  <c r="O309" i="8"/>
  <c r="J309" i="8"/>
  <c r="P309" i="8"/>
  <c r="O308" i="8"/>
  <c r="J308" i="8"/>
  <c r="P308" i="8"/>
  <c r="O307" i="8"/>
  <c r="J307" i="8"/>
  <c r="P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O300" i="8"/>
  <c r="J300" i="8"/>
  <c r="O299" i="8"/>
  <c r="J299" i="8"/>
  <c r="O295" i="8"/>
  <c r="J295" i="8"/>
  <c r="O288" i="8"/>
  <c r="J288" i="8"/>
  <c r="P288" i="8"/>
  <c r="N303" i="8"/>
  <c r="I303" i="8"/>
  <c r="E346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P293" i="8"/>
  <c r="E341" i="8"/>
  <c r="O292" i="8"/>
  <c r="J292" i="8"/>
  <c r="E292" i="8"/>
  <c r="P292" i="8"/>
  <c r="O291" i="8"/>
  <c r="J291" i="8"/>
  <c r="E291" i="8"/>
  <c r="O290" i="8"/>
  <c r="J290" i="8"/>
  <c r="E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E284" i="8"/>
  <c r="E282" i="8"/>
  <c r="P282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9" i="8"/>
  <c r="M266" i="8"/>
  <c r="M265" i="8"/>
  <c r="M272" i="8"/>
  <c r="L274" i="8"/>
  <c r="I274" i="8"/>
  <c r="E274" i="8"/>
  <c r="O273" i="8"/>
  <c r="J273" i="8"/>
  <c r="P273" i="8"/>
  <c r="N272" i="8"/>
  <c r="L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L266" i="8"/>
  <c r="L265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P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J248" i="8"/>
  <c r="O247" i="8"/>
  <c r="J247" i="8"/>
  <c r="J244" i="8"/>
  <c r="J243" i="8"/>
  <c r="E244" i="8"/>
  <c r="E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E228" i="8"/>
  <c r="P228" i="8"/>
  <c r="O227" i="8"/>
  <c r="J227" i="8"/>
  <c r="I227" i="8"/>
  <c r="E227" i="8"/>
  <c r="P227" i="8"/>
  <c r="P226" i="8"/>
  <c r="J225" i="8"/>
  <c r="I220" i="8"/>
  <c r="E220" i="8"/>
  <c r="P220" i="8"/>
  <c r="O218" i="8"/>
  <c r="O217" i="8"/>
  <c r="J217" i="8"/>
  <c r="E217" i="8"/>
  <c r="O216" i="8"/>
  <c r="E216" i="8"/>
  <c r="P216" i="8"/>
  <c r="O215" i="8"/>
  <c r="J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P194" i="8"/>
  <c r="J193" i="8"/>
  <c r="E193" i="8"/>
  <c r="J192" i="8"/>
  <c r="E192" i="8"/>
  <c r="J191" i="8"/>
  <c r="P191" i="8"/>
  <c r="E191" i="8"/>
  <c r="J190" i="8"/>
  <c r="P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P184" i="8"/>
  <c r="J183" i="8"/>
  <c r="E183" i="8"/>
  <c r="J182" i="8"/>
  <c r="E182" i="8"/>
  <c r="P182" i="8"/>
  <c r="J181" i="8"/>
  <c r="E181" i="8"/>
  <c r="P181" i="8"/>
  <c r="J180" i="8"/>
  <c r="E180" i="8"/>
  <c r="O179" i="8"/>
  <c r="J179" i="8"/>
  <c r="P179" i="8"/>
  <c r="I179" i="8"/>
  <c r="E179" i="8"/>
  <c r="J178" i="8"/>
  <c r="P178" i="8"/>
  <c r="J177" i="8"/>
  <c r="E177" i="8"/>
  <c r="J176" i="8"/>
  <c r="E176" i="8"/>
  <c r="J175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E169" i="8"/>
  <c r="P169" i="8"/>
  <c r="J168" i="8"/>
  <c r="E168" i="8"/>
  <c r="P168" i="8"/>
  <c r="J167" i="8"/>
  <c r="E167" i="8"/>
  <c r="P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P160" i="8"/>
  <c r="J159" i="8"/>
  <c r="E159" i="8"/>
  <c r="O158" i="8"/>
  <c r="I158" i="8"/>
  <c r="E158" i="8"/>
  <c r="P158" i="8"/>
  <c r="O157" i="8"/>
  <c r="J157" i="8"/>
  <c r="F155" i="8"/>
  <c r="O153" i="8"/>
  <c r="J153" i="8"/>
  <c r="P153" i="8"/>
  <c r="E153" i="8"/>
  <c r="O152" i="8"/>
  <c r="J152" i="8"/>
  <c r="E152" i="8"/>
  <c r="E151" i="8"/>
  <c r="P151" i="8"/>
  <c r="O148" i="8"/>
  <c r="J148" i="8"/>
  <c r="E99" i="8"/>
  <c r="O144" i="8"/>
  <c r="J144" i="8"/>
  <c r="E144" i="8"/>
  <c r="O143" i="8"/>
  <c r="E143" i="8"/>
  <c r="O142" i="8"/>
  <c r="J142" i="8"/>
  <c r="P142" i="8"/>
  <c r="P139" i="8"/>
  <c r="E138" i="8"/>
  <c r="P138" i="8"/>
  <c r="O137" i="8"/>
  <c r="J137" i="8"/>
  <c r="E137" i="8"/>
  <c r="P137" i="8"/>
  <c r="O133" i="8"/>
  <c r="O132" i="8"/>
  <c r="J132" i="8"/>
  <c r="E132" i="8"/>
  <c r="O130" i="8"/>
  <c r="J130" i="8"/>
  <c r="E130" i="8"/>
  <c r="O129" i="8"/>
  <c r="J129" i="8"/>
  <c r="E129" i="8"/>
  <c r="O128" i="8"/>
  <c r="J128" i="8"/>
  <c r="P128" i="8"/>
  <c r="E128" i="8"/>
  <c r="O127" i="8"/>
  <c r="J127" i="8"/>
  <c r="E127" i="8"/>
  <c r="O126" i="8"/>
  <c r="J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P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O92" i="8"/>
  <c r="O91" i="8"/>
  <c r="O48" i="8"/>
  <c r="O89" i="8"/>
  <c r="J89" i="8"/>
  <c r="P89" i="8"/>
  <c r="O87" i="8"/>
  <c r="J87" i="8"/>
  <c r="P87" i="8"/>
  <c r="O84" i="8"/>
  <c r="J84" i="8"/>
  <c r="P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P70" i="8"/>
  <c r="O68" i="8"/>
  <c r="J68" i="8"/>
  <c r="P68" i="8"/>
  <c r="O66" i="8"/>
  <c r="J66" i="8"/>
  <c r="O65" i="8"/>
  <c r="J65" i="8"/>
  <c r="P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E33" i="8"/>
  <c r="J31" i="8"/>
  <c r="E31" i="8"/>
  <c r="P31" i="8"/>
  <c r="E30" i="8"/>
  <c r="O29" i="8"/>
  <c r="J29" i="8"/>
  <c r="E29" i="8"/>
  <c r="P29" i="8"/>
  <c r="O28" i="8"/>
  <c r="J28" i="8"/>
  <c r="P28" i="8"/>
  <c r="E28" i="8"/>
  <c r="O27" i="8"/>
  <c r="J27" i="8"/>
  <c r="E27" i="8"/>
  <c r="P27" i="8"/>
  <c r="P16" i="8"/>
  <c r="P14" i="8"/>
  <c r="P26" i="8"/>
  <c r="P15" i="8"/>
  <c r="O25" i="8"/>
  <c r="J25" i="8"/>
  <c r="P25" i="8"/>
  <c r="O23" i="8"/>
  <c r="J23" i="8"/>
  <c r="E22" i="8"/>
  <c r="O21" i="8"/>
  <c r="J21" i="8"/>
  <c r="P21" i="8"/>
  <c r="I16" i="8"/>
  <c r="I14" i="8"/>
  <c r="E20" i="8"/>
  <c r="P20" i="8"/>
  <c r="J19" i="8"/>
  <c r="E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P234" i="8"/>
  <c r="N16" i="8"/>
  <c r="N14" i="8"/>
  <c r="O22" i="8"/>
  <c r="E247" i="8"/>
  <c r="E303" i="8"/>
  <c r="P303" i="8"/>
  <c r="E60" i="8"/>
  <c r="P60" i="8"/>
  <c r="E106" i="8"/>
  <c r="P310" i="8"/>
  <c r="O363" i="8"/>
  <c r="J256" i="8"/>
  <c r="P256" i="8"/>
  <c r="J252" i="8"/>
  <c r="P252" i="8"/>
  <c r="E93" i="8"/>
  <c r="E49" i="8"/>
  <c r="P49" i="8"/>
  <c r="K49" i="8"/>
  <c r="O49" i="8"/>
  <c r="L16" i="8"/>
  <c r="L14" i="8"/>
  <c r="K253" i="8"/>
  <c r="K251" i="8"/>
  <c r="J218" i="8"/>
  <c r="P218" i="8"/>
  <c r="E249" i="8"/>
  <c r="E246" i="8"/>
  <c r="E245" i="8"/>
  <c r="F284" i="8"/>
  <c r="F282" i="8"/>
  <c r="E304" i="8"/>
  <c r="P304" i="8"/>
  <c r="I156" i="8"/>
  <c r="E156" i="8"/>
  <c r="I154" i="8"/>
  <c r="J351" i="8"/>
  <c r="J314" i="8"/>
  <c r="P314" i="8"/>
  <c r="E254" i="8"/>
  <c r="O275" i="8"/>
  <c r="J275" i="8"/>
  <c r="K274" i="8"/>
  <c r="O274" i="8"/>
  <c r="J274" i="8"/>
  <c r="P274" i="8"/>
  <c r="J230" i="8"/>
  <c r="J229" i="8"/>
  <c r="J397" i="8"/>
  <c r="P397" i="8"/>
  <c r="K105" i="8"/>
  <c r="K96" i="8"/>
  <c r="E358" i="8"/>
  <c r="E322" i="8"/>
  <c r="J322" i="8"/>
  <c r="J325" i="8"/>
  <c r="P325" i="8"/>
  <c r="E345" i="8"/>
  <c r="P345" i="8"/>
  <c r="J390" i="8"/>
  <c r="E409" i="8"/>
  <c r="E43" i="8"/>
  <c r="P43" i="8"/>
  <c r="E50" i="8"/>
  <c r="P50" i="8"/>
  <c r="J357" i="8"/>
  <c r="O356" i="8"/>
  <c r="G43" i="8"/>
  <c r="E102" i="8"/>
  <c r="P135" i="8"/>
  <c r="P173" i="8"/>
  <c r="J341" i="8"/>
  <c r="P341" i="8"/>
  <c r="J362" i="8"/>
  <c r="P362" i="8"/>
  <c r="E67" i="8"/>
  <c r="P67" i="8"/>
  <c r="E155" i="8"/>
  <c r="P155" i="8"/>
  <c r="E262" i="8"/>
  <c r="P262" i="8"/>
  <c r="J107" i="8"/>
  <c r="I284" i="8"/>
  <c r="I282" i="8"/>
  <c r="P233" i="8"/>
  <c r="P294" i="8"/>
  <c r="P335" i="8"/>
  <c r="J285" i="8"/>
  <c r="P285" i="8"/>
  <c r="P284" i="8"/>
  <c r="E75" i="8"/>
  <c r="P75" i="8"/>
  <c r="P299" i="8"/>
  <c r="E242" i="8"/>
  <c r="P242" i="8"/>
  <c r="O316" i="8"/>
  <c r="P287" i="8"/>
  <c r="P55" i="8"/>
  <c r="P166" i="8"/>
  <c r="P180" i="8"/>
  <c r="P295" i="8"/>
  <c r="P64" i="8"/>
  <c r="J367" i="8"/>
  <c r="J49" i="8"/>
  <c r="P407" i="8"/>
  <c r="J344" i="8"/>
  <c r="J315" i="8"/>
  <c r="O315" i="8"/>
  <c r="E316" i="8"/>
  <c r="K386" i="8"/>
  <c r="K384" i="8"/>
  <c r="O100" i="8"/>
  <c r="O20" i="8"/>
  <c r="J20" i="8"/>
  <c r="J15" i="8"/>
  <c r="O93" i="8"/>
  <c r="O360" i="8"/>
  <c r="J360" i="8"/>
  <c r="P360" i="8"/>
  <c r="P361" i="8"/>
  <c r="E52" i="8"/>
  <c r="E279" i="8"/>
  <c r="F404" i="8"/>
  <c r="F403" i="8"/>
  <c r="P171" i="8"/>
  <c r="P183" i="8"/>
  <c r="P189" i="8"/>
  <c r="J124" i="8"/>
  <c r="O53" i="8"/>
  <c r="J53" i="8"/>
  <c r="O372" i="8"/>
  <c r="P406" i="8"/>
  <c r="J393" i="8"/>
  <c r="P393" i="8"/>
  <c r="P390" i="8"/>
  <c r="P399" i="8"/>
  <c r="P322" i="8"/>
  <c r="P344" i="8"/>
  <c r="P315" i="8"/>
  <c r="P323" i="8"/>
  <c r="K266" i="8"/>
  <c r="K265" i="8"/>
  <c r="P257" i="8"/>
  <c r="P248" i="8"/>
  <c r="P162" i="8"/>
  <c r="P177" i="8"/>
  <c r="P195" i="8"/>
  <c r="P185" i="8"/>
  <c r="P192" i="8"/>
  <c r="P197" i="8"/>
  <c r="P193" i="8"/>
  <c r="P199" i="8"/>
  <c r="O146" i="8"/>
  <c r="P108" i="8"/>
  <c r="P109" i="8"/>
  <c r="P116" i="8"/>
  <c r="P119" i="8"/>
  <c r="P114" i="8"/>
  <c r="P123" i="8"/>
  <c r="P88" i="8"/>
  <c r="P66" i="8"/>
  <c r="J44" i="8"/>
  <c r="P83" i="8"/>
  <c r="P56" i="8"/>
  <c r="P63" i="8"/>
  <c r="P54" i="8"/>
  <c r="P76" i="8"/>
  <c r="J216" i="8"/>
  <c r="O212" i="8"/>
  <c r="J212" i="8"/>
  <c r="P212" i="8"/>
  <c r="J280" i="8"/>
  <c r="J279" i="8"/>
  <c r="P279" i="8"/>
  <c r="O279" i="8"/>
  <c r="J402" i="8"/>
  <c r="J401" i="8"/>
  <c r="J400" i="8"/>
  <c r="O401" i="8"/>
  <c r="O400" i="8"/>
  <c r="F16" i="8"/>
  <c r="F14" i="8"/>
  <c r="J319" i="8"/>
  <c r="P319" i="8"/>
  <c r="O30" i="8"/>
  <c r="J30" i="8"/>
  <c r="P30" i="8"/>
  <c r="P35" i="8"/>
  <c r="L246" i="8"/>
  <c r="L245" i="8"/>
  <c r="E356" i="8"/>
  <c r="P357" i="8"/>
  <c r="O405" i="8"/>
  <c r="O404" i="8"/>
  <c r="O403" i="8"/>
  <c r="K404" i="8"/>
  <c r="K403" i="8"/>
  <c r="P159" i="8"/>
  <c r="J158" i="8"/>
  <c r="J254" i="8"/>
  <c r="O253" i="8"/>
  <c r="O251" i="8"/>
  <c r="J284" i="8"/>
  <c r="J282" i="8"/>
  <c r="P297" i="8"/>
  <c r="J36" i="8"/>
  <c r="P36" i="8"/>
  <c r="J37" i="8"/>
  <c r="P37" i="8"/>
  <c r="P281" i="8"/>
  <c r="P85" i="8"/>
  <c r="J316" i="8"/>
  <c r="P163" i="8"/>
  <c r="J356" i="8"/>
  <c r="P356" i="8"/>
  <c r="E133" i="8"/>
  <c r="J346" i="8"/>
  <c r="O269" i="8"/>
  <c r="O266" i="8"/>
  <c r="O265" i="8"/>
  <c r="J385" i="8"/>
  <c r="P385" i="8"/>
  <c r="P283" i="8"/>
  <c r="E402" i="8"/>
  <c r="E401" i="8"/>
  <c r="E400" i="8"/>
  <c r="K312" i="8"/>
  <c r="F321" i="8"/>
  <c r="F312" i="8"/>
  <c r="P176" i="8"/>
  <c r="P95" i="8"/>
  <c r="J328" i="8"/>
  <c r="P328" i="8"/>
  <c r="O318" i="8"/>
  <c r="J318" i="8"/>
  <c r="P318" i="8"/>
  <c r="P300" i="8"/>
  <c r="E267" i="8"/>
  <c r="G156" i="8"/>
  <c r="G154" i="8"/>
  <c r="F105" i="8"/>
  <c r="F96" i="8"/>
  <c r="O283" i="8"/>
  <c r="P165" i="8"/>
  <c r="P62" i="8"/>
  <c r="F253" i="8"/>
  <c r="F251" i="8"/>
  <c r="P141" i="8"/>
  <c r="F246" i="8"/>
  <c r="F245" i="8"/>
  <c r="P232" i="8"/>
  <c r="P280" i="8"/>
  <c r="P402" i="8"/>
  <c r="P401" i="8"/>
  <c r="P400" i="8"/>
  <c r="P346" i="8"/>
  <c r="E136" i="8"/>
  <c r="P136" i="8"/>
  <c r="F103" i="8"/>
  <c r="E103" i="8"/>
  <c r="P103" i="8"/>
  <c r="P254" i="8"/>
  <c r="J405" i="8"/>
  <c r="P278" i="8"/>
  <c r="E229" i="8"/>
  <c r="P229" i="8"/>
  <c r="F154" i="8"/>
  <c r="E16" i="8"/>
  <c r="E14" i="8"/>
  <c r="P275" i="8"/>
  <c r="E253" i="8"/>
  <c r="E251" i="8"/>
  <c r="E58" i="8"/>
  <c r="E45" i="8"/>
  <c r="E174" i="8"/>
  <c r="P175" i="8"/>
  <c r="P174" i="8"/>
  <c r="P368" i="8"/>
  <c r="E386" i="8"/>
  <c r="E384" i="8"/>
  <c r="J363" i="8"/>
  <c r="P363" i="8"/>
  <c r="P405" i="8"/>
  <c r="J372" i="8"/>
  <c r="P372" i="8"/>
  <c r="P277" i="8"/>
  <c r="P124" i="8"/>
  <c r="P263" i="8"/>
  <c r="P58" i="8"/>
  <c r="P45" i="8"/>
  <c r="O14" i="8"/>
  <c r="J143" i="8"/>
  <c r="P143" i="8"/>
  <c r="P286" i="8"/>
  <c r="P351" i="8"/>
  <c r="P326" i="8"/>
  <c r="N386" i="8"/>
  <c r="N384" i="8"/>
  <c r="P225" i="8"/>
  <c r="P366" i="8"/>
  <c r="F51" i="8"/>
  <c r="F42" i="8"/>
  <c r="P247" i="8"/>
  <c r="P19" i="8"/>
  <c r="P290" i="8"/>
  <c r="P260" i="8"/>
  <c r="J253" i="8"/>
  <c r="J359" i="8"/>
  <c r="P359" i="8"/>
  <c r="O358" i="8"/>
  <c r="J358" i="8"/>
  <c r="P358" i="8"/>
  <c r="G253" i="8"/>
  <c r="G251" i="8"/>
  <c r="J174" i="8"/>
  <c r="P243" i="8"/>
  <c r="P272" i="8"/>
  <c r="J133" i="8"/>
  <c r="P133" i="8"/>
  <c r="O105" i="8"/>
  <c r="O96" i="8"/>
  <c r="E270" i="8"/>
  <c r="P270" i="8"/>
  <c r="F266" i="8"/>
  <c r="F265" i="8"/>
  <c r="J269" i="8"/>
  <c r="P269" i="8"/>
  <c r="P93" i="8"/>
  <c r="P244" i="8"/>
  <c r="J112" i="8"/>
  <c r="P33" i="8"/>
  <c r="P291" i="8"/>
  <c r="P330" i="8"/>
  <c r="P17" i="8"/>
  <c r="P327" i="8"/>
  <c r="J266" i="8"/>
  <c r="J265" i="8"/>
  <c r="P267" i="8"/>
  <c r="P266" i="8"/>
  <c r="P265" i="8"/>
  <c r="P157" i="8"/>
  <c r="P106" i="8"/>
  <c r="P57" i="8"/>
  <c r="O51" i="8"/>
  <c r="O42" i="8"/>
  <c r="P52" i="8"/>
  <c r="P23" i="8"/>
  <c r="J22" i="8"/>
  <c r="P22" i="8"/>
  <c r="P32" i="8"/>
  <c r="J16" i="8"/>
  <c r="J14" i="8"/>
  <c r="O40" i="8"/>
  <c r="J40" i="8"/>
  <c r="P40" i="8"/>
  <c r="P253" i="8"/>
  <c r="J251" i="8"/>
  <c r="P251" i="8"/>
  <c r="J102" i="8"/>
  <c r="P102" i="8"/>
  <c r="P112" i="8"/>
  <c r="E266" i="8"/>
  <c r="E265" i="8"/>
  <c r="P409" i="8"/>
  <c r="P404" i="8"/>
  <c r="E404" i="8"/>
  <c r="E403" i="8"/>
  <c r="P403" i="8"/>
  <c r="J389" i="8"/>
  <c r="E321" i="8"/>
  <c r="E312" i="8"/>
  <c r="J369" i="8"/>
  <c r="P350" i="8"/>
  <c r="P333" i="8"/>
  <c r="J321" i="8"/>
  <c r="P321" i="8"/>
  <c r="K318" i="8"/>
  <c r="P324" i="8"/>
  <c r="O321" i="8"/>
  <c r="O312" i="8"/>
  <c r="J246" i="8"/>
  <c r="J245" i="8"/>
  <c r="P245" i="8"/>
  <c r="P249" i="8"/>
  <c r="P246" i="8"/>
  <c r="O246" i="8"/>
  <c r="O245" i="8"/>
  <c r="J156" i="8"/>
  <c r="J154" i="8"/>
  <c r="P217" i="8"/>
  <c r="O156" i="8"/>
  <c r="O154" i="8"/>
  <c r="E154" i="8"/>
  <c r="P222" i="8"/>
  <c r="P130" i="8"/>
  <c r="P152" i="8"/>
  <c r="O99" i="8"/>
  <c r="J99" i="8"/>
  <c r="P99" i="8"/>
  <c r="P144" i="8"/>
  <c r="E97" i="8"/>
  <c r="P125" i="8"/>
  <c r="J146" i="8"/>
  <c r="J105" i="8"/>
  <c r="J96" i="8"/>
  <c r="P147" i="8"/>
  <c r="E100" i="8"/>
  <c r="P100" i="8"/>
  <c r="O97" i="8"/>
  <c r="P132" i="8"/>
  <c r="P126" i="8"/>
  <c r="P148" i="8"/>
  <c r="P129" i="8"/>
  <c r="E105" i="8"/>
  <c r="E96" i="8"/>
  <c r="P96" i="8"/>
  <c r="P127" i="8"/>
  <c r="J97" i="8"/>
  <c r="N410" i="8"/>
  <c r="F410" i="8"/>
  <c r="I410" i="8"/>
  <c r="P92" i="8"/>
  <c r="J91" i="8"/>
  <c r="P51" i="8"/>
  <c r="P42" i="8"/>
  <c r="H410" i="8"/>
  <c r="J51" i="8"/>
  <c r="J42" i="8"/>
  <c r="M410" i="8"/>
  <c r="G410" i="8"/>
  <c r="K410" i="8"/>
  <c r="K416" i="8"/>
  <c r="L410" i="8"/>
  <c r="K418" i="8"/>
  <c r="K420" i="8"/>
  <c r="J386" i="8"/>
  <c r="J384" i="8"/>
  <c r="P384" i="8"/>
  <c r="P389" i="8"/>
  <c r="P386" i="8"/>
  <c r="P369" i="8"/>
  <c r="J317" i="8"/>
  <c r="P317" i="8"/>
  <c r="J312" i="8"/>
  <c r="P312" i="8"/>
  <c r="O410" i="8"/>
  <c r="P156" i="8"/>
  <c r="P154" i="8"/>
  <c r="E410" i="8"/>
  <c r="E424" i="8"/>
  <c r="P97" i="8"/>
  <c r="P146" i="8"/>
  <c r="P105" i="8"/>
  <c r="J48" i="8"/>
  <c r="P91" i="8"/>
  <c r="P48" i="8"/>
  <c r="J410" i="8"/>
  <c r="J416" i="8"/>
  <c r="J418" i="8"/>
  <c r="J420" i="8"/>
  <c r="P410" i="8"/>
  <c r="P416" i="8"/>
  <c r="P418" i="8"/>
  <c r="P420" i="8"/>
  <c r="E423" i="8"/>
  <c r="E416" i="8"/>
  <c r="E418" i="8"/>
  <c r="E420" i="8"/>
</calcChain>
</file>

<file path=xl/sharedStrings.xml><?xml version="1.0" encoding="utf-8"?>
<sst xmlns="http://schemas.openxmlformats.org/spreadsheetml/2006/main" count="1065" uniqueCount="698">
  <si>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</si>
  <si>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</si>
  <si>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</si>
  <si>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</si>
  <si>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</si>
  <si>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</si>
  <si>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</si>
  <si>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</si>
  <si>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</si>
  <si>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</si>
  <si>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</si>
  <si>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</si>
  <si>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</si>
  <si>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</si>
  <si>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</si>
  <si>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</si>
  <si>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</si>
  <si>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</si>
  <si>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</si>
  <si>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</si>
  <si>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</si>
  <si>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</si>
  <si>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</si>
  <si>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</si>
  <si>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</si>
  <si>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</si>
  <si>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</si>
  <si>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</si>
  <si>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</si>
  <si>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</si>
  <si>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</si>
  <si>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</si>
  <si>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</si>
  <si>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</si>
  <si>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</si>
  <si>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</si>
  <si>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</si>
  <si>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</si>
  <si>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</si>
  <si>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</si>
  <si>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</si>
  <si>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</si>
  <si>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</si>
  <si>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</si>
  <si>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</si>
  <si>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</si>
  <si>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</si>
  <si>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</si>
  <si>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</si>
  <si>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</si>
  <si>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</si>
  <si>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</si>
  <si>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</si>
  <si>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</si>
  <si>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</si>
  <si>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</si>
  <si>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</si>
  <si>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</si>
  <si>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</si>
  <si>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</si>
  <si>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</si>
  <si>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</si>
  <si>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</si>
  <si>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</si>
  <si>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</si>
  <si>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</si>
  <si>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</si>
  <si>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</si>
  <si>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</si>
  <si>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</si>
  <si>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</si>
  <si>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</si>
  <si>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</si>
  <si>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</si>
  <si>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</si>
  <si>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</si>
  <si>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</si>
  <si>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</si>
  <si>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</si>
  <si>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</si>
  <si>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</si>
  <si>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</si>
  <si>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</si>
  <si>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</si>
  <si>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</si>
  <si>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</si>
  <si>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</si>
  <si>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</si>
  <si>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</si>
  <si>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</si>
  <si>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</si>
  <si>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</si>
  <si>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</si>
  <si>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</si>
  <si>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</si>
  <si>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</si>
  <si>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</si>
  <si>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</si>
  <si>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</si>
  <si>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</si>
  <si>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</si>
  <si>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</si>
  <si>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</si>
  <si>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</si>
  <si>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</si>
  <si>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</si>
  <si>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</si>
  <si>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</si>
  <si>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</si>
  <si>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</si>
  <si>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</si>
  <si>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</si>
  <si>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</si>
  <si>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</si>
  <si>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</si>
  <si>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</si>
  <si>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</si>
  <si>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</si>
  <si>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</si>
  <si>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</si>
  <si>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</si>
  <si>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</si>
  <si>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</si>
  <si>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</si>
  <si>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</si>
  <si>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</si>
  <si>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</si>
  <si>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</si>
  <si>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</si>
  <si>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</si>
  <si>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</si>
  <si>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</si>
  <si>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</si>
  <si>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</si>
  <si>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</si>
  <si>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</si>
  <si>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</si>
  <si>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</si>
  <si>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</si>
  <si>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</si>
  <si>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</si>
  <si>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</si>
  <si>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</si>
  <si>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</si>
  <si>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</si>
  <si>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</si>
  <si>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</si>
  <si>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</si>
  <si>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</si>
  <si>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</si>
  <si>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</si>
  <si>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</si>
  <si>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</si>
  <si>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</si>
  <si>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</si>
  <si>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</si>
  <si>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</si>
  <si>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</si>
  <si>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</si>
  <si>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</si>
  <si>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</si>
  <si>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</si>
  <si>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</si>
  <si>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</si>
  <si>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</si>
  <si>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</si>
  <si>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</si>
  <si>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</si>
  <si>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</si>
  <si>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</si>
  <si>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</si>
  <si>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</si>
  <si>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</si>
  <si>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</si>
  <si>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</si>
  <si>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</si>
  <si>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</si>
  <si>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</si>
  <si>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</si>
  <si>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</si>
  <si>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</si>
  <si>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</si>
  <si>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</si>
  <si>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</si>
  <si>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</si>
  <si>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</si>
  <si>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</si>
  <si>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</si>
  <si>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</si>
  <si>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</si>
  <si>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</si>
  <si>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</si>
  <si>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</si>
  <si>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</si>
  <si>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</si>
  <si>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</si>
  <si>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</si>
  <si>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</si>
  <si>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</si>
  <si>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</si>
  <si>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</si>
  <si>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</si>
  <si>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</si>
  <si>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</si>
  <si>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</si>
  <si>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</si>
  <si>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</si>
  <si>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</si>
  <si>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</si>
  <si>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</si>
  <si>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</si>
  <si>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</si>
  <si>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</si>
  <si>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</si>
  <si>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</si>
  <si>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</si>
  <si>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</si>
  <si>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</si>
  <si>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</si>
  <si>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</si>
  <si>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</si>
  <si>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</si>
  <si>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</si>
  <si>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</si>
  <si>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</si>
  <si>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</si>
  <si>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</si>
  <si>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</si>
  <si>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</si>
  <si>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</si>
  <si>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</si>
  <si>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</si>
  <si>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</si>
  <si>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</si>
  <si>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</si>
  <si>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</si>
  <si>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</si>
  <si>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</si>
  <si>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</si>
  <si>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</si>
  <si>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</si>
  <si>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</si>
  <si>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</si>
  <si>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</si>
  <si>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</si>
  <si>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</si>
  <si>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</si>
  <si>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</si>
  <si>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</si>
  <si>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</si>
  <si>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</si>
  <si>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</si>
  <si>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</si>
  <si>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</si>
  <si>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</si>
  <si>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</si>
  <si>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</si>
  <si>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</si>
  <si>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</si>
  <si>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</si>
  <si>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</si>
  <si>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</si>
  <si>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</si>
  <si>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</si>
  <si>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</si>
  <si>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</si>
  <si>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</si>
  <si>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</si>
  <si>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</si>
  <si>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</si>
  <si>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</si>
  <si>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</si>
  <si>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</si>
  <si>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</si>
  <si>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</si>
  <si>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</si>
  <si>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</si>
  <si>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</si>
  <si>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</si>
  <si>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</si>
  <si>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</si>
  <si>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</si>
  <si>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</si>
  <si>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</si>
  <si>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</si>
  <si>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</si>
  <si>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</si>
  <si>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</si>
  <si>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</si>
  <si>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</si>
  <si>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</si>
  <si>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</si>
  <si>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</si>
  <si>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</si>
  <si>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</si>
  <si>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</si>
  <si>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</si>
  <si>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</si>
  <si>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</si>
  <si>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</si>
  <si>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</si>
  <si>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</si>
  <si>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</si>
  <si>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</si>
  <si>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</si>
  <si>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</si>
  <si>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</si>
  <si>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</si>
  <si>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</si>
  <si>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</si>
  <si>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</si>
  <si>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</si>
  <si>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</si>
  <si>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</si>
  <si>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</si>
  <si>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</si>
  <si>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</si>
  <si>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</si>
  <si>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</si>
  <si>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</si>
  <si>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</si>
  <si>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</si>
  <si>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</si>
  <si>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</si>
  <si>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</si>
  <si>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</si>
  <si>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</si>
  <si>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</si>
  <si>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</si>
  <si>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</si>
  <si>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</si>
  <si>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</si>
  <si>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</si>
  <si>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</si>
  <si>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</si>
  <si>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</si>
  <si>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</si>
  <si>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</si>
  <si>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</si>
  <si>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</si>
  <si>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</si>
  <si>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</si>
  <si>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</si>
  <si>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</si>
  <si>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</si>
  <si>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</si>
  <si>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</si>
  <si>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</si>
  <si>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</si>
  <si>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</si>
  <si>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</si>
  <si>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</si>
  <si>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</si>
  <si>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</si>
  <si>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</si>
  <si>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</si>
  <si>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</si>
  <si>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</si>
  <si>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</si>
  <si>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</si>
  <si>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</si>
  <si>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</si>
  <si>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</si>
  <si>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</si>
  <si>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</si>
  <si>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</si>
  <si>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</si>
  <si>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</si>
  <si>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</si>
  <si>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</si>
  <si>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</si>
  <si>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</si>
  <si>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</si>
  <si>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</si>
  <si>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</si>
  <si>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</si>
  <si>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</si>
  <si>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</si>
  <si>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</si>
  <si>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</si>
  <si>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</si>
  <si>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</si>
  <si>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</si>
  <si>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</si>
  <si>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</si>
  <si>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</si>
  <si>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</si>
  <si>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</si>
  <si>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</si>
  <si>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</si>
  <si>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</si>
  <si>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</si>
  <si>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</si>
  <si>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</si>
  <si>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</si>
  <si>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</si>
  <si>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</si>
  <si>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</si>
  <si>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</si>
  <si>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</si>
  <si>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</si>
  <si>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</si>
  <si>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</si>
  <si>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</si>
  <si>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</si>
  <si>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</si>
  <si>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</si>
  <si>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</si>
  <si>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</si>
  <si>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</si>
  <si>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</si>
  <si>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</si>
  <si>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</si>
  <si>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</si>
  <si>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</si>
  <si>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</si>
  <si>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</si>
  <si>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</si>
  <si>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</si>
  <si>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</si>
  <si>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</si>
  <si>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</si>
  <si>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</si>
  <si>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</si>
  <si>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</si>
  <si>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</si>
  <si>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</si>
  <si>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</si>
  <si>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</si>
  <si>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</si>
  <si>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</si>
  <si>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</si>
  <si>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</si>
  <si>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</si>
  <si>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</si>
  <si>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</si>
  <si>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</si>
  <si>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</si>
  <si>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</si>
  <si>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</si>
  <si>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</si>
  <si>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</si>
  <si>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</si>
  <si>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</si>
  <si>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</si>
  <si>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</si>
  <si>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</si>
  <si>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</si>
  <si>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</si>
  <si>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</si>
  <si>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</si>
  <si>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</si>
  <si>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</si>
  <si>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</si>
  <si>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</si>
  <si>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</si>
  <si>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</si>
  <si>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</si>
  <si>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</si>
  <si>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</si>
  <si>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</si>
  <si>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</si>
  <si>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</si>
  <si>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</si>
  <si>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</si>
  <si>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</si>
  <si>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</si>
  <si>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</si>
  <si>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</si>
  <si>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</si>
  <si>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</si>
  <si>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</si>
  <si>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</si>
  <si>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</si>
  <si>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</si>
  <si>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</si>
  <si>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</si>
  <si>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</si>
  <si>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</si>
  <si>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</si>
  <si>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</si>
  <si>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</si>
  <si>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</si>
  <si>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</si>
  <si>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</si>
  <si>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</si>
  <si>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</si>
  <si>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</si>
  <si>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</si>
  <si>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</si>
  <si>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</si>
  <si>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</si>
  <si>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</si>
  <si>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</si>
  <si>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</si>
  <si>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</si>
  <si>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</si>
  <si>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</si>
  <si>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</si>
  <si>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</si>
  <si>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</si>
  <si>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</si>
  <si>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</si>
  <si>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</si>
  <si>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</si>
  <si>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</si>
  <si>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</si>
  <si>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</si>
  <si>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</si>
  <si>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</si>
  <si>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</si>
  <si>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</si>
  <si>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</si>
  <si>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</si>
  <si>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</si>
  <si>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</si>
  <si>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</si>
  <si>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</si>
  <si>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</si>
  <si>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</si>
  <si>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</si>
  <si>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</si>
  <si>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</si>
  <si>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</si>
  <si>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</si>
  <si>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</si>
  <si>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</si>
  <si>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</si>
  <si>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</si>
  <si>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</si>
  <si>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</si>
  <si>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</si>
  <si>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</si>
  <si>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</si>
  <si>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</si>
  <si>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</si>
  <si>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</si>
  <si>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</si>
  <si>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</si>
  <si>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</si>
  <si>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</si>
  <si>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</si>
  <si>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</si>
  <si>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</si>
  <si>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</si>
  <si>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</si>
  <si>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</si>
  <si>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</si>
  <si>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</si>
  <si>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</si>
  <si>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</si>
  <si>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</si>
  <si>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</si>
  <si>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</si>
  <si>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</si>
  <si>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</si>
  <si>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</si>
  <si>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</si>
  <si>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</si>
  <si>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</si>
  <si>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</si>
  <si>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</si>
  <si>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</si>
  <si>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</si>
  <si>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</si>
  <si>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</si>
  <si>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</si>
  <si>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</si>
  <si>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</si>
  <si>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</si>
  <si>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</si>
  <si>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</si>
  <si>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</si>
  <si>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</si>
  <si>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</si>
  <si>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</si>
  <si>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</si>
  <si>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</si>
  <si>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</si>
  <si>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</si>
  <si>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</si>
  <si>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</si>
  <si>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</si>
  <si>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</si>
  <si>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</si>
  <si>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</si>
  <si>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</si>
  <si>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</si>
  <si>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</si>
  <si>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</si>
  <si>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</si>
  <si>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</si>
  <si>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</si>
  <si>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</si>
  <si>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</si>
  <si>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</si>
  <si>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</si>
  <si>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</si>
  <si>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</si>
  <si>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</si>
  <si>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</si>
  <si>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</si>
  <si>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</si>
  <si>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</si>
  <si>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</si>
  <si>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</si>
  <si>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</si>
  <si>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</si>
  <si>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</si>
  <si>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</si>
  <si>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</si>
  <si>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</si>
  <si>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</si>
  <si>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</si>
  <si>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</si>
  <si>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</si>
  <si>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</si>
  <si>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</si>
  <si>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</si>
  <si>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</si>
  <si>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</si>
  <si>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</si>
  <si>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</si>
  <si>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</si>
  <si>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</si>
  <si>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</si>
  <si>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</si>
  <si>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</si>
  <si>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</si>
  <si>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</si>
  <si>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</si>
  <si>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</si>
  <si>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</si>
  <si>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</si>
  <si>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</si>
  <si>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</si>
  <si>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</si>
  <si>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</si>
  <si>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</si>
  <si>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</si>
  <si>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</si>
  <si>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</si>
  <si>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</si>
  <si>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</si>
  <si>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</si>
  <si>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</si>
  <si>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</si>
  <si>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</si>
  <si>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</si>
  <si>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</si>
  <si>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</si>
  <si>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</si>
  <si>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</si>
  <si>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</si>
  <si>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</si>
  <si>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</si>
  <si>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</si>
  <si>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</si>
  <si>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</si>
  <si>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</si>
  <si>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</si>
  <si>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</si>
  <si>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</si>
  <si>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</si>
  <si>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</si>
  <si>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</si>
  <si>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</si>
  <si>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</si>
  <si>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</si>
  <si>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</si>
  <si>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</si>
  <si>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</si>
  <si>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</si>
  <si>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</si>
  <si>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</si>
  <si>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</si>
  <si>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</si>
  <si>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</si>
  <si>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</si>
  <si>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</si>
  <si>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</si>
  <si>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</si>
  <si>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</si>
  <si>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</si>
  <si>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</si>
  <si>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</si>
  <si>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</si>
  <si>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</si>
  <si>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</si>
  <si>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</si>
  <si>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</si>
  <si>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</si>
  <si>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</si>
  <si>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</si>
  <si>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</si>
  <si>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</si>
  <si>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</si>
  <si>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1516011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</si>
</sst>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1" fontId="0" fillId="2" borderId="0" xfId="0" applyNumberFormat="1" applyFont="1" applyFill="1"/>
    <xf numFmtId="3" fontId="34" fillId="0" borderId="1" xfId="0" applyNumberFormat="1" applyFont="1" applyFill="1" applyBorder="1" applyAlignment="1">
      <alignment horizontal="right" wrapText="1"/>
    </xf>
    <xf numFmtId="0" fontId="34" fillId="0" borderId="1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49" fontId="35" fillId="0" borderId="1" xfId="0" applyNumberFormat="1" applyFont="1" applyFill="1" applyBorder="1" applyAlignment="1">
      <alignment horizontal="righ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6"/>
  <sheetViews>
    <sheetView tabSelected="1" topLeftCell="A9" zoomScaleNormal="100" zoomScaleSheetLayoutView="100" workbookViewId="0">
      <pane xSplit="4" ySplit="5" topLeftCell="E387" activePane="bottomRight" state="frozen"/>
      <selection activeCell="A9" sqref="A9"/>
      <selection pane="topRight" activeCell="E9" sqref="E9"/>
      <selection pane="bottomLeft" activeCell="A14" sqref="A14"/>
      <selection pane="bottomRight" activeCell="E431" sqref="E431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568</v>
      </c>
      <c r="P1" s="49"/>
    </row>
    <row r="2" spans="1:18" ht="24" customHeight="1" x14ac:dyDescent="0.2">
      <c r="C2" s="50"/>
      <c r="N2" s="124" t="s">
        <v>141</v>
      </c>
      <c r="O2" s="124"/>
      <c r="P2" s="124"/>
    </row>
    <row r="3" spans="1:18" x14ac:dyDescent="0.2">
      <c r="C3" s="51"/>
      <c r="N3" s="52" t="s">
        <v>569</v>
      </c>
      <c r="P3" s="53"/>
    </row>
    <row r="4" spans="1:18" ht="38.25" customHeight="1" x14ac:dyDescent="0.2">
      <c r="C4" s="51"/>
      <c r="N4" s="124"/>
      <c r="O4" s="124"/>
      <c r="P4" s="124"/>
    </row>
    <row r="5" spans="1:18" ht="17.25" x14ac:dyDescent="0.25">
      <c r="C5" s="125" t="s">
        <v>639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8" ht="17.25" x14ac:dyDescent="0.25">
      <c r="A6" s="54" t="s">
        <v>632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8" x14ac:dyDescent="0.2">
      <c r="A7" s="55" t="s">
        <v>615</v>
      </c>
    </row>
    <row r="8" spans="1:18" x14ac:dyDescent="0.2">
      <c r="C8" s="56"/>
      <c r="P8" s="57" t="s">
        <v>614</v>
      </c>
    </row>
    <row r="9" spans="1:18" ht="15" x14ac:dyDescent="0.25">
      <c r="A9" s="126" t="s">
        <v>571</v>
      </c>
      <c r="B9" s="127" t="s">
        <v>572</v>
      </c>
      <c r="C9" s="128" t="s">
        <v>573</v>
      </c>
      <c r="D9" s="129" t="s">
        <v>574</v>
      </c>
      <c r="E9" s="130" t="s">
        <v>154</v>
      </c>
      <c r="F9" s="130"/>
      <c r="G9" s="130"/>
      <c r="H9" s="130"/>
      <c r="I9" s="130"/>
      <c r="J9" s="130" t="s">
        <v>155</v>
      </c>
      <c r="K9" s="130"/>
      <c r="L9" s="130"/>
      <c r="M9" s="130"/>
      <c r="N9" s="130"/>
      <c r="O9" s="130"/>
      <c r="P9" s="130" t="s">
        <v>156</v>
      </c>
    </row>
    <row r="10" spans="1:18" ht="22.5" customHeight="1" x14ac:dyDescent="0.2">
      <c r="A10" s="126"/>
      <c r="B10" s="127"/>
      <c r="C10" s="128"/>
      <c r="D10" s="129"/>
      <c r="E10" s="121" t="s">
        <v>575</v>
      </c>
      <c r="F10" s="122" t="s">
        <v>157</v>
      </c>
      <c r="G10" s="121" t="s">
        <v>158</v>
      </c>
      <c r="H10" s="121"/>
      <c r="I10" s="121" t="s">
        <v>159</v>
      </c>
      <c r="J10" s="123" t="s">
        <v>576</v>
      </c>
      <c r="K10" s="123" t="s">
        <v>577</v>
      </c>
      <c r="L10" s="121" t="s">
        <v>157</v>
      </c>
      <c r="M10" s="121" t="s">
        <v>158</v>
      </c>
      <c r="N10" s="121"/>
      <c r="O10" s="121" t="s">
        <v>159</v>
      </c>
      <c r="P10" s="130"/>
    </row>
    <row r="11" spans="1:18" ht="21.75" customHeight="1" x14ac:dyDescent="0.2">
      <c r="A11" s="126"/>
      <c r="B11" s="127"/>
      <c r="C11" s="128"/>
      <c r="D11" s="129"/>
      <c r="E11" s="121"/>
      <c r="F11" s="122"/>
      <c r="G11" s="121" t="s">
        <v>160</v>
      </c>
      <c r="H11" s="121" t="s">
        <v>161</v>
      </c>
      <c r="I11" s="121"/>
      <c r="J11" s="123"/>
      <c r="K11" s="123"/>
      <c r="L11" s="121"/>
      <c r="M11" s="121" t="s">
        <v>160</v>
      </c>
      <c r="N11" s="121" t="s">
        <v>161</v>
      </c>
      <c r="O11" s="121"/>
      <c r="P11" s="130"/>
    </row>
    <row r="12" spans="1:18" ht="31.5" customHeight="1" x14ac:dyDescent="0.2">
      <c r="A12" s="126"/>
      <c r="B12" s="127"/>
      <c r="C12" s="128"/>
      <c r="D12" s="129"/>
      <c r="E12" s="121"/>
      <c r="F12" s="122"/>
      <c r="G12" s="121"/>
      <c r="H12" s="121"/>
      <c r="I12" s="121"/>
      <c r="J12" s="123"/>
      <c r="K12" s="123"/>
      <c r="L12" s="121"/>
      <c r="M12" s="121"/>
      <c r="N12" s="121"/>
      <c r="O12" s="121"/>
      <c r="P12" s="130"/>
    </row>
    <row r="13" spans="1:18" s="61" customFormat="1" x14ac:dyDescent="0.2">
      <c r="A13" s="59">
        <v>1</v>
      </c>
      <c r="B13" s="59" t="s">
        <v>121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212</v>
      </c>
      <c r="B14" s="6"/>
      <c r="C14" s="7"/>
      <c r="D14" s="31" t="s">
        <v>162</v>
      </c>
      <c r="E14" s="13">
        <f>E16</f>
        <v>71975800</v>
      </c>
      <c r="F14" s="13">
        <f t="shared" ref="F14:P14" si="0">F16</f>
        <v>71975800</v>
      </c>
      <c r="G14" s="13">
        <f t="shared" si="0"/>
        <v>43407400</v>
      </c>
      <c r="H14" s="13">
        <f t="shared" si="0"/>
        <v>2234600</v>
      </c>
      <c r="I14" s="13">
        <f t="shared" si="0"/>
        <v>0</v>
      </c>
      <c r="J14" s="13">
        <f>J16</f>
        <v>5220000</v>
      </c>
      <c r="K14" s="13">
        <f>K16</f>
        <v>3510000</v>
      </c>
      <c r="L14" s="13">
        <f t="shared" si="0"/>
        <v>1660000</v>
      </c>
      <c r="M14" s="13">
        <f t="shared" si="0"/>
        <v>0</v>
      </c>
      <c r="N14" s="13">
        <f t="shared" si="0"/>
        <v>0</v>
      </c>
      <c r="O14" s="13">
        <f t="shared" si="0"/>
        <v>3560000</v>
      </c>
      <c r="P14" s="13">
        <f t="shared" si="0"/>
        <v>77195800</v>
      </c>
      <c r="R14" s="34"/>
    </row>
    <row r="15" spans="1:18" s="1" customFormat="1" ht="13.5" hidden="1" x14ac:dyDescent="0.2">
      <c r="A15" s="63"/>
      <c r="B15" s="64"/>
      <c r="C15" s="65"/>
      <c r="D15" s="15" t="s">
        <v>36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0</v>
      </c>
      <c r="K15" s="16"/>
      <c r="L15" s="16"/>
      <c r="M15" s="16"/>
      <c r="N15" s="16"/>
      <c r="O15" s="108">
        <f>O38</f>
        <v>0</v>
      </c>
      <c r="P15" s="16">
        <f>P26</f>
        <v>0</v>
      </c>
    </row>
    <row r="16" spans="1:18" s="37" customFormat="1" ht="17.25" customHeight="1" x14ac:dyDescent="0.2">
      <c r="A16" s="67" t="s">
        <v>219</v>
      </c>
      <c r="B16" s="6"/>
      <c r="C16" s="7"/>
      <c r="D16" s="15" t="s">
        <v>162</v>
      </c>
      <c r="E16" s="68">
        <f>E17+E20+E41+E22+E25+E29+E27+E34+E35+E39+E30+E33+E18+E32</f>
        <v>71975800</v>
      </c>
      <c r="F16" s="68">
        <f>F17+F20+F41+F22+F25+F29+F27+F34+F35+F39+F30+F33+F18+F32</f>
        <v>71975800</v>
      </c>
      <c r="G16" s="68">
        <f>G17+G20+G41+G22+G25+G29+G27+G34+G35+G39+G30+G33+G18</f>
        <v>43407400</v>
      </c>
      <c r="H16" s="68">
        <f>H17+H20+H41+H22+H25+H29+H27+H34+H35+H39+H30+H33+H18</f>
        <v>2234600</v>
      </c>
      <c r="I16" s="68">
        <f>I17+I20+I41+I22+I25+I29+I27+I34+I35+I39+I30+I33+I18</f>
        <v>0</v>
      </c>
      <c r="J16" s="68">
        <f>J17+J32+J34+J31+J37+J39+J41+J23+J25</f>
        <v>5220000</v>
      </c>
      <c r="K16" s="68">
        <f>K17+K20+K41+K22+K25+K29+K27+K34+K35+K39+K30+K33+K18+K37+K32+K23</f>
        <v>3510000</v>
      </c>
      <c r="L16" s="68">
        <f>L17+L20+L41+L22+L25+L29+L27+L34+L35+L39+L30+L33+L18+L37+L31</f>
        <v>1660000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O17+O32+O34+O31+O37+O41+O23+O39</f>
        <v>3560000</v>
      </c>
      <c r="P16" s="68">
        <f>P17+P25+P27+P29+P31+P32+P34+P37+P39+P41+P23</f>
        <v>77195800</v>
      </c>
    </row>
    <row r="17" spans="1:17" ht="41.25" customHeight="1" x14ac:dyDescent="0.2">
      <c r="A17" s="41" t="s">
        <v>220</v>
      </c>
      <c r="B17" s="4" t="s">
        <v>217</v>
      </c>
      <c r="C17" s="4" t="s">
        <v>163</v>
      </c>
      <c r="D17" s="23" t="s">
        <v>218</v>
      </c>
      <c r="E17" s="11">
        <f t="shared" ref="E17:E24" si="1">F17+I17</f>
        <v>59527320</v>
      </c>
      <c r="F17" s="11">
        <f>59172500+354820</f>
        <v>59527320</v>
      </c>
      <c r="G17" s="11">
        <v>43407400</v>
      </c>
      <c r="H17" s="11">
        <v>2234600</v>
      </c>
      <c r="I17" s="11"/>
      <c r="J17" s="11">
        <f>L17+O17</f>
        <v>2510000</v>
      </c>
      <c r="K17" s="11">
        <v>2510000</v>
      </c>
      <c r="L17" s="11"/>
      <c r="M17" s="11"/>
      <c r="N17" s="11"/>
      <c r="O17" s="11">
        <f>K17</f>
        <v>2510000</v>
      </c>
      <c r="P17" s="13">
        <f t="shared" ref="P17:P41" si="2">E17+J17</f>
        <v>62037320</v>
      </c>
    </row>
    <row r="18" spans="1:17" ht="25.5" hidden="1" x14ac:dyDescent="0.2">
      <c r="A18" s="41" t="s">
        <v>578</v>
      </c>
      <c r="B18" s="4" t="s">
        <v>579</v>
      </c>
      <c r="C18" s="4"/>
      <c r="D18" s="5" t="s">
        <v>582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580</v>
      </c>
      <c r="B19" s="3" t="s">
        <v>581</v>
      </c>
      <c r="C19" s="3" t="s">
        <v>235</v>
      </c>
      <c r="D19" s="69" t="s">
        <v>583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471</v>
      </c>
      <c r="B20" s="4" t="s">
        <v>447</v>
      </c>
      <c r="C20" s="4"/>
      <c r="D20" s="5" t="s">
        <v>67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472</v>
      </c>
      <c r="B21" s="3" t="s">
        <v>449</v>
      </c>
      <c r="C21" s="3" t="s">
        <v>165</v>
      </c>
      <c r="D21" s="70" t="s">
        <v>468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70</v>
      </c>
      <c r="B22" s="4" t="s">
        <v>74</v>
      </c>
      <c r="C22" s="4"/>
      <c r="D22" s="72" t="s">
        <v>69</v>
      </c>
      <c r="E22" s="11">
        <f t="shared" si="1"/>
        <v>0</v>
      </c>
      <c r="F22" s="11"/>
      <c r="G22" s="11"/>
      <c r="H22" s="11"/>
      <c r="I22" s="11"/>
      <c r="J22" s="11">
        <f>J23</f>
        <v>1000000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</v>
      </c>
    </row>
    <row r="23" spans="1:17" x14ac:dyDescent="0.2">
      <c r="A23" s="41" t="s">
        <v>25</v>
      </c>
      <c r="B23" s="4" t="s">
        <v>26</v>
      </c>
      <c r="C23" s="4" t="s">
        <v>27</v>
      </c>
      <c r="D23" s="82" t="s">
        <v>28</v>
      </c>
      <c r="E23" s="11">
        <f t="shared" si="1"/>
        <v>0</v>
      </c>
      <c r="F23" s="11"/>
      <c r="G23" s="11"/>
      <c r="H23" s="11"/>
      <c r="I23" s="11"/>
      <c r="J23" s="11">
        <f t="shared" si="3"/>
        <v>1000000</v>
      </c>
      <c r="K23" s="11">
        <v>1000000</v>
      </c>
      <c r="L23" s="11"/>
      <c r="M23" s="11"/>
      <c r="N23" s="11"/>
      <c r="O23" s="71">
        <f t="shared" si="4"/>
        <v>1000000</v>
      </c>
      <c r="P23" s="13">
        <f t="shared" si="2"/>
        <v>1000000</v>
      </c>
    </row>
    <row r="24" spans="1:17" s="1" customFormat="1" ht="38.25" hidden="1" x14ac:dyDescent="0.2">
      <c r="A24" s="36"/>
      <c r="B24" s="3"/>
      <c r="C24" s="3"/>
      <c r="D24" s="73" t="s">
        <v>629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222</v>
      </c>
      <c r="B25" s="20" t="s">
        <v>221</v>
      </c>
      <c r="C25" s="20" t="s">
        <v>55</v>
      </c>
      <c r="D25" s="5" t="s">
        <v>123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519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hidden="1" x14ac:dyDescent="0.2">
      <c r="A27" s="41" t="s">
        <v>225</v>
      </c>
      <c r="B27" s="4" t="s">
        <v>224</v>
      </c>
      <c r="C27" s="4" t="s">
        <v>170</v>
      </c>
      <c r="D27" s="47" t="s">
        <v>125</v>
      </c>
      <c r="E27" s="11">
        <f t="shared" si="5"/>
        <v>0</v>
      </c>
      <c r="F27" s="71"/>
      <c r="G27" s="71"/>
      <c r="H27" s="71"/>
      <c r="I27" s="71"/>
      <c r="J27" s="11">
        <f t="shared" si="3"/>
        <v>0</v>
      </c>
      <c r="K27" s="71"/>
      <c r="L27" s="113"/>
      <c r="M27" s="71"/>
      <c r="N27" s="71"/>
      <c r="O27" s="71">
        <f t="shared" si="4"/>
        <v>0</v>
      </c>
      <c r="P27" s="13">
        <f t="shared" si="2"/>
        <v>0</v>
      </c>
    </row>
    <row r="28" spans="1:17" hidden="1" x14ac:dyDescent="0.2">
      <c r="A28" s="41" t="s">
        <v>525</v>
      </c>
      <c r="B28" s="4" t="s">
        <v>223</v>
      </c>
      <c r="C28" s="8" t="s">
        <v>169</v>
      </c>
      <c r="D28" s="21" t="s">
        <v>526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422</v>
      </c>
      <c r="B29" s="4" t="s">
        <v>421</v>
      </c>
      <c r="C29" s="4" t="s">
        <v>169</v>
      </c>
      <c r="D29" s="21" t="s">
        <v>423</v>
      </c>
      <c r="E29" s="11">
        <f>F29+I29</f>
        <v>226000</v>
      </c>
      <c r="F29" s="71">
        <v>226000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226000</v>
      </c>
    </row>
    <row r="30" spans="1:17" ht="10.5" hidden="1" customHeight="1" x14ac:dyDescent="0.2">
      <c r="A30" s="41" t="s">
        <v>229</v>
      </c>
      <c r="B30" s="4" t="s">
        <v>228</v>
      </c>
      <c r="C30" s="4"/>
      <c r="D30" s="21" t="s">
        <v>230</v>
      </c>
      <c r="E30" s="11">
        <f t="shared" si="5"/>
        <v>0</v>
      </c>
      <c r="F30" s="11"/>
      <c r="G30" s="11"/>
      <c r="H30" s="11"/>
      <c r="I30" s="11"/>
      <c r="J30" s="11">
        <f t="shared" si="3"/>
        <v>0</v>
      </c>
      <c r="K30" s="11"/>
      <c r="L30" s="11"/>
      <c r="M30" s="11"/>
      <c r="N30" s="11"/>
      <c r="O30" s="11">
        <f>O31+O32</f>
        <v>0</v>
      </c>
      <c r="P30" s="13">
        <f t="shared" si="2"/>
        <v>0</v>
      </c>
    </row>
    <row r="31" spans="1:17" ht="63.75" x14ac:dyDescent="0.2">
      <c r="A31" s="41" t="s">
        <v>432</v>
      </c>
      <c r="B31" s="4" t="s">
        <v>431</v>
      </c>
      <c r="C31" s="4" t="s">
        <v>169</v>
      </c>
      <c r="D31" s="21" t="s">
        <v>464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231</v>
      </c>
      <c r="B32" s="4" t="s">
        <v>232</v>
      </c>
      <c r="C32" s="4" t="s">
        <v>169</v>
      </c>
      <c r="D32" s="21" t="s">
        <v>233</v>
      </c>
      <c r="E32" s="11">
        <f t="shared" si="5"/>
        <v>9000180</v>
      </c>
      <c r="F32" s="11">
        <f>8700180+300000</f>
        <v>9000180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9000180</v>
      </c>
    </row>
    <row r="33" spans="1:18" hidden="1" x14ac:dyDescent="0.2">
      <c r="A33" s="41" t="s">
        <v>128</v>
      </c>
      <c r="B33" s="20" t="s">
        <v>75</v>
      </c>
      <c r="C33" s="20" t="s">
        <v>176</v>
      </c>
      <c r="D33" s="14" t="s">
        <v>177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227</v>
      </c>
      <c r="B34" s="4" t="s">
        <v>226</v>
      </c>
      <c r="C34" s="4" t="s">
        <v>172</v>
      </c>
      <c r="D34" s="14" t="s">
        <v>433</v>
      </c>
      <c r="E34" s="11">
        <f>F34+I34</f>
        <v>286700</v>
      </c>
      <c r="F34" s="12">
        <f>202700+84000</f>
        <v>286700</v>
      </c>
      <c r="G34" s="12"/>
      <c r="H34" s="12"/>
      <c r="I34" s="12"/>
      <c r="J34" s="11">
        <f t="shared" si="3"/>
        <v>0</v>
      </c>
      <c r="K34" s="12"/>
      <c r="L34" s="12"/>
      <c r="M34" s="12"/>
      <c r="N34" s="12"/>
      <c r="O34" s="71">
        <f>K34</f>
        <v>0</v>
      </c>
      <c r="P34" s="13">
        <f t="shared" si="2"/>
        <v>286700</v>
      </c>
    </row>
    <row r="35" spans="1:18" ht="25.5" hidden="1" x14ac:dyDescent="0.2">
      <c r="A35" s="41" t="s">
        <v>124</v>
      </c>
      <c r="B35" s="4" t="s">
        <v>110</v>
      </c>
      <c r="C35" s="4" t="s">
        <v>173</v>
      </c>
      <c r="D35" s="14" t="s">
        <v>174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hidden="1" x14ac:dyDescent="0.2">
      <c r="A36" s="41" t="s">
        <v>504</v>
      </c>
      <c r="B36" s="4" t="s">
        <v>505</v>
      </c>
      <c r="C36" s="4"/>
      <c r="D36" s="14" t="s">
        <v>508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/>
      <c r="P36" s="13">
        <f t="shared" si="2"/>
        <v>0</v>
      </c>
    </row>
    <row r="37" spans="1:18" x14ac:dyDescent="0.2">
      <c r="A37" s="41" t="s">
        <v>506</v>
      </c>
      <c r="B37" s="4" t="s">
        <v>507</v>
      </c>
      <c r="C37" s="4" t="s">
        <v>171</v>
      </c>
      <c r="D37" s="14" t="s">
        <v>175</v>
      </c>
      <c r="E37" s="11"/>
      <c r="F37" s="25"/>
      <c r="G37" s="25"/>
      <c r="H37" s="25"/>
      <c r="I37" s="25"/>
      <c r="J37" s="11">
        <f t="shared" si="3"/>
        <v>260000</v>
      </c>
      <c r="K37" s="25"/>
      <c r="L37" s="12">
        <v>260000</v>
      </c>
      <c r="M37" s="12"/>
      <c r="N37" s="12"/>
      <c r="O37" s="113"/>
      <c r="P37" s="13">
        <f t="shared" si="2"/>
        <v>260000</v>
      </c>
    </row>
    <row r="38" spans="1:18" s="1" customFormat="1" hidden="1" x14ac:dyDescent="0.2">
      <c r="A38" s="36"/>
      <c r="B38" s="3"/>
      <c r="C38" s="3"/>
      <c r="D38" s="15" t="s">
        <v>13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509</v>
      </c>
      <c r="B39" s="4" t="s">
        <v>510</v>
      </c>
      <c r="C39" s="4" t="s">
        <v>398</v>
      </c>
      <c r="D39" s="72" t="s">
        <v>511</v>
      </c>
      <c r="E39" s="11">
        <f>F39+I39</f>
        <v>0</v>
      </c>
      <c r="F39" s="11"/>
      <c r="G39" s="11"/>
      <c r="H39" s="11"/>
      <c r="I39" s="11"/>
      <c r="J39" s="11">
        <f t="shared" si="3"/>
        <v>50000</v>
      </c>
      <c r="K39" s="11"/>
      <c r="L39" s="11"/>
      <c r="M39" s="11"/>
      <c r="N39" s="11"/>
      <c r="O39" s="11">
        <v>50000</v>
      </c>
      <c r="P39" s="13">
        <f t="shared" si="2"/>
        <v>50000</v>
      </c>
    </row>
    <row r="40" spans="1:18" hidden="1" x14ac:dyDescent="0.2">
      <c r="A40" s="74"/>
      <c r="B40" s="3"/>
      <c r="C40" s="3"/>
      <c r="D40" s="70" t="s">
        <v>175</v>
      </c>
      <c r="E40" s="11">
        <f>F40+I40</f>
        <v>0</v>
      </c>
      <c r="F40" s="10"/>
      <c r="G40" s="10"/>
      <c r="H40" s="10"/>
      <c r="I40" s="10"/>
      <c r="J40" s="11">
        <f t="shared" si="3"/>
        <v>0</v>
      </c>
      <c r="K40" s="10"/>
      <c r="L40" s="10"/>
      <c r="M40" s="10"/>
      <c r="N40" s="10"/>
      <c r="O40" s="11">
        <f>O30</f>
        <v>0</v>
      </c>
      <c r="P40" s="13">
        <f t="shared" si="2"/>
        <v>0</v>
      </c>
    </row>
    <row r="41" spans="1:18" x14ac:dyDescent="0.2">
      <c r="A41" s="41" t="s">
        <v>644</v>
      </c>
      <c r="B41" s="4" t="s">
        <v>643</v>
      </c>
      <c r="C41" s="4" t="s">
        <v>167</v>
      </c>
      <c r="D41" s="75" t="s">
        <v>645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213</v>
      </c>
      <c r="B42" s="6"/>
      <c r="C42" s="7"/>
      <c r="D42" s="31" t="s">
        <v>178</v>
      </c>
      <c r="E42" s="25">
        <f>E51</f>
        <v>617822900</v>
      </c>
      <c r="F42" s="25">
        <f t="shared" ref="F42:P42" si="6">F51</f>
        <v>617822900</v>
      </c>
      <c r="G42" s="25">
        <f t="shared" si="6"/>
        <v>413160200</v>
      </c>
      <c r="H42" s="25">
        <f t="shared" si="6"/>
        <v>63944800</v>
      </c>
      <c r="I42" s="25"/>
      <c r="J42" s="25">
        <f t="shared" si="6"/>
        <v>28679007</v>
      </c>
      <c r="K42" s="25">
        <f>K51</f>
        <v>9280000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9370600</v>
      </c>
      <c r="P42" s="25">
        <f t="shared" si="6"/>
        <v>646501907</v>
      </c>
      <c r="Q42" s="39"/>
      <c r="R42" s="34"/>
    </row>
    <row r="43" spans="1:18" s="1" customFormat="1" x14ac:dyDescent="0.2">
      <c r="A43" s="36"/>
      <c r="B43" s="18"/>
      <c r="C43" s="3"/>
      <c r="D43" s="35" t="s">
        <v>129</v>
      </c>
      <c r="E43" s="10">
        <f>F43</f>
        <v>272472400</v>
      </c>
      <c r="F43" s="17">
        <f>F67+F73</f>
        <v>272472400</v>
      </c>
      <c r="G43" s="17">
        <f>G60+G73</f>
        <v>210555250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272472400</v>
      </c>
    </row>
    <row r="44" spans="1:18" s="1" customFormat="1" ht="25.5" hidden="1" x14ac:dyDescent="0.2">
      <c r="A44" s="36"/>
      <c r="B44" s="18"/>
      <c r="C44" s="3"/>
      <c r="D44" s="35" t="s">
        <v>502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672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515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599</v>
      </c>
      <c r="E47" s="10">
        <f>F47</f>
        <v>0</v>
      </c>
      <c r="F47" s="17">
        <f>F87</f>
        <v>0</v>
      </c>
      <c r="G47" s="17">
        <f>G87</f>
        <v>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0</v>
      </c>
    </row>
    <row r="48" spans="1:18" s="1" customFormat="1" ht="38.25" hidden="1" x14ac:dyDescent="0.2">
      <c r="A48" s="36"/>
      <c r="B48" s="22"/>
      <c r="C48" s="22"/>
      <c r="D48" s="24" t="s">
        <v>45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536</v>
      </c>
      <c r="E49" s="10">
        <f>E93</f>
        <v>0</v>
      </c>
      <c r="F49" s="10">
        <f>F93</f>
        <v>0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0</v>
      </c>
    </row>
    <row r="50" spans="1:18" s="1" customFormat="1" ht="38.25" hidden="1" x14ac:dyDescent="0.2">
      <c r="A50" s="36"/>
      <c r="B50" s="18"/>
      <c r="C50" s="3"/>
      <c r="D50" s="35" t="s">
        <v>16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234</v>
      </c>
      <c r="B51" s="8"/>
      <c r="C51" s="7"/>
      <c r="D51" s="14" t="s">
        <v>178</v>
      </c>
      <c r="E51" s="25">
        <f>E52+E53+E57+E60+E69+E70+E75+E77+E81+E84+E86+E87+E92+E74+E94+E90+E88</f>
        <v>617822900</v>
      </c>
      <c r="F51" s="25">
        <f>F52+F53+F57+F60+F69+F70+F75+F77+F81+F84+F86+F87+F92+F74+F94+F90+F88</f>
        <v>617822900</v>
      </c>
      <c r="G51" s="25">
        <f>G52+G53+G57+G60+G69+G70+G75+G77+G81+G84+G86+G87+G92+G74+G94+G90+G88</f>
        <v>413160200</v>
      </c>
      <c r="H51" s="25">
        <f>H52+H53+H57+H60+H69+H70+H75+H77+H81+H84+H86+H87+H92</f>
        <v>63944800</v>
      </c>
      <c r="I51" s="25">
        <f>I52+I53+I57+I60+I69+I70+I75+I77+I81+I84+I86+I87+I92</f>
        <v>0</v>
      </c>
      <c r="J51" s="25">
        <f>J52+J53+J57+J60+J69+J70+J75+J77+J81+J84+J86+J87+J92+J74+J94+J89+J90+J88</f>
        <v>28679007</v>
      </c>
      <c r="K51" s="25">
        <f>K52+K53+K57+K60+K69+K70+K75+K77+K81+K84+K86+K87+K92+K74+K94+K89+K90+K88</f>
        <v>9280000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9370600</v>
      </c>
      <c r="P51" s="25">
        <f>P52+P53+P57+P60+P69+P70+P75+P77+P81+P84+P86+P87+P92+P74+P94+P89+P90+P88</f>
        <v>646501907</v>
      </c>
    </row>
    <row r="52" spans="1:18" ht="25.5" x14ac:dyDescent="0.2">
      <c r="A52" s="41" t="s">
        <v>236</v>
      </c>
      <c r="B52" s="4" t="s">
        <v>235</v>
      </c>
      <c r="C52" s="4" t="s">
        <v>163</v>
      </c>
      <c r="D52" s="14" t="s">
        <v>642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238</v>
      </c>
      <c r="B53" s="20" t="s">
        <v>106</v>
      </c>
      <c r="C53" s="20" t="s">
        <v>179</v>
      </c>
      <c r="D53" s="5" t="s">
        <v>237</v>
      </c>
      <c r="E53" s="11">
        <f>F53</f>
        <v>215168300</v>
      </c>
      <c r="F53" s="12">
        <f>213458300+1710000</f>
        <v>215168300</v>
      </c>
      <c r="G53" s="12">
        <v>133688100</v>
      </c>
      <c r="H53" s="12">
        <v>29359200</v>
      </c>
      <c r="I53" s="12"/>
      <c r="J53" s="11">
        <f t="shared" si="10"/>
        <v>17746270</v>
      </c>
      <c r="K53" s="12"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232914570</v>
      </c>
      <c r="Q53" s="104"/>
      <c r="R53" s="105"/>
    </row>
    <row r="54" spans="1:18" ht="38.25" hidden="1" x14ac:dyDescent="0.2">
      <c r="A54" s="41"/>
      <c r="B54" s="20"/>
      <c r="C54" s="20"/>
      <c r="D54" s="35" t="s">
        <v>536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627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519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658</v>
      </c>
      <c r="B57" s="98" t="s">
        <v>648</v>
      </c>
      <c r="C57" s="20" t="s">
        <v>180</v>
      </c>
      <c r="D57" s="21" t="s">
        <v>660</v>
      </c>
      <c r="E57" s="11">
        <f>F57</f>
        <v>85371800</v>
      </c>
      <c r="F57" s="12">
        <f>84872000+269800+230000</f>
        <v>85371800</v>
      </c>
      <c r="G57" s="12">
        <v>36769900</v>
      </c>
      <c r="H57" s="12">
        <v>30031100</v>
      </c>
      <c r="I57" s="12"/>
      <c r="J57" s="101">
        <f>L57+O57</f>
        <v>5340077</v>
      </c>
      <c r="K57" s="11">
        <v>2470000</v>
      </c>
      <c r="L57" s="11">
        <v>2832077</v>
      </c>
      <c r="M57" s="11">
        <v>1136470</v>
      </c>
      <c r="N57" s="11">
        <v>55839</v>
      </c>
      <c r="O57" s="11">
        <f>K57+38000</f>
        <v>2508000</v>
      </c>
      <c r="P57" s="13">
        <f t="shared" si="11"/>
        <v>90711877</v>
      </c>
    </row>
    <row r="58" spans="1:18" ht="38.25" hidden="1" x14ac:dyDescent="0.2">
      <c r="A58" s="41"/>
      <c r="B58" s="98"/>
      <c r="C58" s="20"/>
      <c r="D58" s="35" t="s">
        <v>672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98"/>
      <c r="C59" s="20"/>
      <c r="D59" s="35" t="s">
        <v>519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659</v>
      </c>
      <c r="B60" s="98" t="s">
        <v>649</v>
      </c>
      <c r="C60" s="20" t="s">
        <v>180</v>
      </c>
      <c r="D60" s="21" t="s">
        <v>660</v>
      </c>
      <c r="E60" s="11">
        <f t="shared" ref="E60:E95" si="12">F60</f>
        <v>269661500</v>
      </c>
      <c r="F60" s="17">
        <v>269661500</v>
      </c>
      <c r="G60" s="17">
        <v>210336000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269661500</v>
      </c>
    </row>
    <row r="61" spans="1:18" ht="25.5" hidden="1" customHeight="1" x14ac:dyDescent="0.2">
      <c r="A61" s="41"/>
      <c r="B61" s="96"/>
      <c r="C61" s="20"/>
      <c r="D61" s="35" t="s">
        <v>205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165</v>
      </c>
      <c r="C62" s="20" t="s">
        <v>180</v>
      </c>
      <c r="D62" s="5" t="s">
        <v>130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605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600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502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515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129</v>
      </c>
      <c r="E67" s="10">
        <f t="shared" si="12"/>
        <v>269661500</v>
      </c>
      <c r="F67" s="17">
        <v>269661500</v>
      </c>
      <c r="G67" s="17">
        <v>210336000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269661500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661</v>
      </c>
      <c r="B69" s="98" t="s">
        <v>650</v>
      </c>
      <c r="C69" s="20" t="s">
        <v>151</v>
      </c>
      <c r="D69" s="23" t="s">
        <v>616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662</v>
      </c>
      <c r="B70" s="98" t="s">
        <v>651</v>
      </c>
      <c r="C70" s="20" t="s">
        <v>151</v>
      </c>
      <c r="D70" s="23" t="s">
        <v>616</v>
      </c>
      <c r="E70" s="11">
        <f t="shared" si="12"/>
        <v>2810900</v>
      </c>
      <c r="F70" s="12">
        <v>2810900</v>
      </c>
      <c r="G70" s="12">
        <v>2192500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96"/>
      <c r="C71" s="20"/>
      <c r="D71" s="24" t="s">
        <v>502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536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129</v>
      </c>
      <c r="E73" s="10">
        <f t="shared" si="12"/>
        <v>2810900</v>
      </c>
      <c r="F73" s="10">
        <v>2810900</v>
      </c>
      <c r="G73" s="10">
        <v>219250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</v>
      </c>
      <c r="B74" s="22" t="s">
        <v>2</v>
      </c>
      <c r="C74" s="22" t="s">
        <v>180</v>
      </c>
      <c r="D74" s="103" t="s">
        <v>657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663</v>
      </c>
      <c r="B75" s="98" t="s">
        <v>72</v>
      </c>
      <c r="C75" s="20" t="s">
        <v>181</v>
      </c>
      <c r="D75" s="21" t="s">
        <v>617</v>
      </c>
      <c r="E75" s="11">
        <f t="shared" si="12"/>
        <v>27486200</v>
      </c>
      <c r="F75" s="12">
        <v>27486200</v>
      </c>
      <c r="G75" s="12">
        <v>18259800</v>
      </c>
      <c r="H75" s="12">
        <v>3524300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29375180</v>
      </c>
    </row>
    <row r="76" spans="1:16" s="1" customFormat="1" hidden="1" x14ac:dyDescent="0.2">
      <c r="A76" s="36"/>
      <c r="B76" s="97"/>
      <c r="C76" s="22"/>
      <c r="D76" s="19" t="s">
        <v>519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241</v>
      </c>
      <c r="B77" s="98" t="s">
        <v>240</v>
      </c>
      <c r="C77" s="20" t="s">
        <v>182</v>
      </c>
      <c r="D77" s="5" t="s">
        <v>664</v>
      </c>
      <c r="E77" s="11">
        <f t="shared" si="12"/>
        <v>2020100</v>
      </c>
      <c r="F77" s="12">
        <v>2020100</v>
      </c>
      <c r="G77" s="12">
        <v>1558300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4183780</v>
      </c>
    </row>
    <row r="78" spans="1:16" hidden="1" x14ac:dyDescent="0.2">
      <c r="A78" s="41">
        <v>1011190</v>
      </c>
      <c r="B78" s="96" t="s">
        <v>76</v>
      </c>
      <c r="C78" s="20" t="s">
        <v>182</v>
      </c>
      <c r="D78" s="21" t="s">
        <v>131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77</v>
      </c>
      <c r="C79" s="20" t="s">
        <v>182</v>
      </c>
      <c r="D79" s="21" t="s">
        <v>132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241</v>
      </c>
      <c r="B80" s="96" t="s">
        <v>240</v>
      </c>
      <c r="C80" s="20"/>
      <c r="D80" s="42" t="s">
        <v>239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665</v>
      </c>
      <c r="B81" s="98" t="s">
        <v>652</v>
      </c>
      <c r="C81" s="20" t="s">
        <v>182</v>
      </c>
      <c r="D81" s="42" t="s">
        <v>434</v>
      </c>
      <c r="E81" s="11">
        <f t="shared" si="12"/>
        <v>11897900</v>
      </c>
      <c r="F81" s="12">
        <v>11897900</v>
      </c>
      <c r="G81" s="12">
        <v>8226300</v>
      </c>
      <c r="H81" s="12">
        <v>1030200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11897900</v>
      </c>
    </row>
    <row r="82" spans="1:18" hidden="1" x14ac:dyDescent="0.2">
      <c r="A82" s="41"/>
      <c r="B82" s="96"/>
      <c r="C82" s="20"/>
      <c r="D82" s="42" t="s">
        <v>584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536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666</v>
      </c>
      <c r="B84" s="98" t="s">
        <v>653</v>
      </c>
      <c r="C84" s="20" t="s">
        <v>182</v>
      </c>
      <c r="D84" s="42" t="s">
        <v>435</v>
      </c>
      <c r="E84" s="11">
        <f t="shared" si="12"/>
        <v>290500</v>
      </c>
      <c r="F84" s="12">
        <v>290500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290500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668</v>
      </c>
      <c r="B86" s="98" t="s">
        <v>654</v>
      </c>
      <c r="C86" s="20" t="s">
        <v>182</v>
      </c>
      <c r="D86" s="14" t="s">
        <v>667</v>
      </c>
      <c r="E86" s="11">
        <f t="shared" si="12"/>
        <v>293700</v>
      </c>
      <c r="F86" s="11">
        <v>293700</v>
      </c>
      <c r="G86" s="11">
        <v>180900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293700</v>
      </c>
    </row>
    <row r="87" spans="1:18" s="1" customFormat="1" ht="25.5" hidden="1" x14ac:dyDescent="0.2">
      <c r="A87" s="36" t="s">
        <v>669</v>
      </c>
      <c r="B87" s="100" t="s">
        <v>655</v>
      </c>
      <c r="C87" s="22" t="s">
        <v>182</v>
      </c>
      <c r="D87" s="14" t="s">
        <v>670</v>
      </c>
      <c r="E87" s="11">
        <f t="shared" si="12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0</v>
      </c>
    </row>
    <row r="88" spans="1:18" s="1" customFormat="1" ht="51" hidden="1" x14ac:dyDescent="0.2">
      <c r="A88" s="36" t="s">
        <v>33</v>
      </c>
      <c r="B88" s="22" t="s">
        <v>34</v>
      </c>
      <c r="C88" s="22" t="s">
        <v>182</v>
      </c>
      <c r="D88" s="14" t="s">
        <v>35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38</v>
      </c>
      <c r="B89" s="20" t="s">
        <v>39</v>
      </c>
      <c r="C89" s="20" t="s">
        <v>182</v>
      </c>
      <c r="D89" s="5" t="s">
        <v>40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41</v>
      </c>
      <c r="B90" s="20" t="s">
        <v>42</v>
      </c>
      <c r="C90" s="20" t="s">
        <v>182</v>
      </c>
      <c r="D90" s="5" t="s">
        <v>43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44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hidden="1" x14ac:dyDescent="0.2">
      <c r="A92" s="41" t="s">
        <v>673</v>
      </c>
      <c r="B92" s="20" t="s">
        <v>77</v>
      </c>
      <c r="C92" s="4" t="s">
        <v>182</v>
      </c>
      <c r="D92" s="82" t="s">
        <v>674</v>
      </c>
      <c r="E92" s="11">
        <f t="shared" si="12"/>
        <v>0</v>
      </c>
      <c r="F92" s="12"/>
      <c r="G92" s="12"/>
      <c r="H92" s="12"/>
      <c r="I92" s="12"/>
      <c r="J92" s="11">
        <f>K92</f>
        <v>0</v>
      </c>
      <c r="K92" s="12"/>
      <c r="L92" s="12"/>
      <c r="M92" s="12"/>
      <c r="N92" s="12"/>
      <c r="O92" s="12">
        <f t="shared" si="13"/>
        <v>0</v>
      </c>
      <c r="P92" s="13">
        <f>E92+J92</f>
        <v>0</v>
      </c>
    </row>
    <row r="93" spans="1:18" s="1" customFormat="1" ht="38.25" hidden="1" x14ac:dyDescent="0.2">
      <c r="A93" s="36"/>
      <c r="B93" s="22"/>
      <c r="C93" s="3"/>
      <c r="D93" s="35" t="s">
        <v>536</v>
      </c>
      <c r="E93" s="10">
        <f t="shared" si="12"/>
        <v>0</v>
      </c>
      <c r="F93" s="10"/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0</v>
      </c>
    </row>
    <row r="94" spans="1:18" ht="38.25" hidden="1" x14ac:dyDescent="0.2">
      <c r="A94" s="41" t="s">
        <v>14</v>
      </c>
      <c r="B94" s="20" t="s">
        <v>15</v>
      </c>
      <c r="C94" s="4" t="s">
        <v>182</v>
      </c>
      <c r="D94" s="77" t="s">
        <v>17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214</v>
      </c>
      <c r="B96" s="6"/>
      <c r="C96" s="7"/>
      <c r="D96" s="31" t="s">
        <v>136</v>
      </c>
      <c r="E96" s="25">
        <f>E105</f>
        <v>44194000</v>
      </c>
      <c r="F96" s="25">
        <f t="shared" ref="F96:O96" si="14">F105</f>
        <v>44194000</v>
      </c>
      <c r="G96" s="25">
        <f t="shared" si="14"/>
        <v>2104700</v>
      </c>
      <c r="H96" s="25">
        <f t="shared" si="14"/>
        <v>477200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44330193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138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503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516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519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625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619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676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546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242</v>
      </c>
      <c r="B105" s="18"/>
      <c r="C105" s="3"/>
      <c r="D105" s="15" t="s">
        <v>136</v>
      </c>
      <c r="E105" s="17">
        <f>E106+E107+E113+E119+E123+E131+E140+E146+E141+E142+E124+E133+E149</f>
        <v>44194000</v>
      </c>
      <c r="F105" s="17">
        <f>F106+F107+F113+F119+F123+F131+F140+F146+F141+F142+F124+F133+F149</f>
        <v>44194000</v>
      </c>
      <c r="G105" s="17">
        <f>G106+G107+G113+G119+G123+G131+G140+G146+G141+G142+G124</f>
        <v>2104700</v>
      </c>
      <c r="H105" s="17">
        <f>H106+H107+H113+H119+H123+H131+H140+H146+H141+H142+H124</f>
        <v>477200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44330193</v>
      </c>
    </row>
    <row r="106" spans="1:16" ht="25.5" x14ac:dyDescent="0.2">
      <c r="A106" s="41" t="s">
        <v>243</v>
      </c>
      <c r="B106" s="4" t="s">
        <v>235</v>
      </c>
      <c r="C106" s="4" t="s">
        <v>163</v>
      </c>
      <c r="D106" s="14" t="s">
        <v>642</v>
      </c>
      <c r="E106" s="11">
        <f t="shared" ref="E106:E143" si="15">F106+I106</f>
        <v>3171000</v>
      </c>
      <c r="F106" s="12">
        <f>2727800+443200</f>
        <v>3171000</v>
      </c>
      <c r="G106" s="12">
        <v>2104700</v>
      </c>
      <c r="H106" s="12">
        <f>34000+443200</f>
        <v>477200</v>
      </c>
      <c r="I106" s="12"/>
      <c r="J106" s="11">
        <f t="shared" ref="J106:J152" si="16">L106+O106</f>
        <v>114000</v>
      </c>
      <c r="K106" s="12">
        <v>114000</v>
      </c>
      <c r="L106" s="12"/>
      <c r="M106" s="12"/>
      <c r="N106" s="12"/>
      <c r="O106" s="12">
        <f>K106</f>
        <v>114000</v>
      </c>
      <c r="P106" s="13">
        <f t="shared" si="11"/>
        <v>3285000</v>
      </c>
    </row>
    <row r="107" spans="1:16" x14ac:dyDescent="0.2">
      <c r="A107" s="41" t="s">
        <v>244</v>
      </c>
      <c r="B107" s="4" t="s">
        <v>80</v>
      </c>
      <c r="C107" s="4" t="s">
        <v>53</v>
      </c>
      <c r="D107" s="5" t="s">
        <v>137</v>
      </c>
      <c r="E107" s="11">
        <f t="shared" si="15"/>
        <v>22177800</v>
      </c>
      <c r="F107" s="12">
        <f>22621000-443200</f>
        <v>22177800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22177800</v>
      </c>
    </row>
    <row r="108" spans="1:16" hidden="1" x14ac:dyDescent="0.2">
      <c r="A108" s="41"/>
      <c r="B108" s="4"/>
      <c r="C108" s="4"/>
      <c r="D108" s="35" t="s">
        <v>138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519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625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517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246</v>
      </c>
      <c r="B113" s="4" t="s">
        <v>245</v>
      </c>
      <c r="C113" s="4" t="s">
        <v>54</v>
      </c>
      <c r="D113" s="76" t="s">
        <v>139</v>
      </c>
      <c r="E113" s="11">
        <f t="shared" si="15"/>
        <v>4748900</v>
      </c>
      <c r="F113" s="12">
        <v>4748900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4748900</v>
      </c>
    </row>
    <row r="114" spans="1:16" hidden="1" x14ac:dyDescent="0.2">
      <c r="A114" s="41"/>
      <c r="B114" s="4"/>
      <c r="C114" s="4"/>
      <c r="D114" s="35" t="s">
        <v>138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249</v>
      </c>
      <c r="B115" s="4" t="s">
        <v>248</v>
      </c>
      <c r="C115" s="4" t="s">
        <v>56</v>
      </c>
      <c r="D115" s="5" t="s">
        <v>247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138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503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517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585</v>
      </c>
      <c r="B119" s="4" t="s">
        <v>586</v>
      </c>
      <c r="C119" s="4" t="s">
        <v>56</v>
      </c>
      <c r="D119" s="46" t="s">
        <v>587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138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503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517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254</v>
      </c>
      <c r="B123" s="4" t="s">
        <v>253</v>
      </c>
      <c r="C123" s="4"/>
      <c r="D123" s="14" t="s">
        <v>465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257</v>
      </c>
      <c r="B124" s="4" t="s">
        <v>256</v>
      </c>
      <c r="C124" s="4" t="s">
        <v>491</v>
      </c>
      <c r="D124" s="14" t="s">
        <v>255</v>
      </c>
      <c r="E124" s="11">
        <f t="shared" si="18"/>
        <v>5971900</v>
      </c>
      <c r="F124" s="12">
        <v>5971900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5971900</v>
      </c>
    </row>
    <row r="125" spans="1:16" hidden="1" x14ac:dyDescent="0.2">
      <c r="A125" s="41"/>
      <c r="B125" s="4"/>
      <c r="C125" s="4"/>
      <c r="D125" s="35" t="s">
        <v>519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204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138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503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252</v>
      </c>
      <c r="B129" s="4" t="s">
        <v>251</v>
      </c>
      <c r="C129" s="4" t="s">
        <v>57</v>
      </c>
      <c r="D129" s="14" t="s">
        <v>250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138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259</v>
      </c>
      <c r="B131" s="4" t="s">
        <v>81</v>
      </c>
      <c r="C131" s="4"/>
      <c r="D131" s="77" t="s">
        <v>258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262</v>
      </c>
      <c r="B132" s="3" t="s">
        <v>261</v>
      </c>
      <c r="C132" s="3" t="s">
        <v>58</v>
      </c>
      <c r="D132" s="19" t="s">
        <v>260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265</v>
      </c>
      <c r="B133" s="4" t="s">
        <v>264</v>
      </c>
      <c r="C133" s="4" t="s">
        <v>58</v>
      </c>
      <c r="D133" s="21" t="s">
        <v>263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625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619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676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268</v>
      </c>
      <c r="B137" s="3" t="s">
        <v>267</v>
      </c>
      <c r="C137" s="3" t="s">
        <v>58</v>
      </c>
      <c r="D137" s="19" t="s">
        <v>266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138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518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271</v>
      </c>
      <c r="B140" s="4" t="s">
        <v>270</v>
      </c>
      <c r="C140" s="4"/>
      <c r="D140" s="14" t="s">
        <v>269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438</v>
      </c>
      <c r="B141" s="4" t="s">
        <v>436</v>
      </c>
      <c r="C141" s="4" t="s">
        <v>58</v>
      </c>
      <c r="D141" s="14" t="s">
        <v>440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22193</v>
      </c>
      <c r="K141" s="12"/>
      <c r="L141" s="12">
        <v>22193</v>
      </c>
      <c r="M141" s="12">
        <v>15154</v>
      </c>
      <c r="N141" s="12"/>
      <c r="O141" s="12">
        <f>K141</f>
        <v>0</v>
      </c>
      <c r="P141" s="13">
        <f t="shared" si="19"/>
        <v>3296193</v>
      </c>
    </row>
    <row r="142" spans="1:16" ht="12.6" customHeight="1" x14ac:dyDescent="0.2">
      <c r="A142" s="41" t="s">
        <v>439</v>
      </c>
      <c r="B142" s="4" t="s">
        <v>437</v>
      </c>
      <c r="C142" s="4" t="s">
        <v>58</v>
      </c>
      <c r="D142" s="14" t="s">
        <v>441</v>
      </c>
      <c r="E142" s="11">
        <f t="shared" si="15"/>
        <v>4850400</v>
      </c>
      <c r="F142" s="12">
        <f>5186400-336000</f>
        <v>4850400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4850400</v>
      </c>
    </row>
    <row r="143" spans="1:16" hidden="1" x14ac:dyDescent="0.2">
      <c r="A143" s="41"/>
      <c r="B143" s="4"/>
      <c r="C143" s="4"/>
      <c r="D143" s="35" t="s">
        <v>138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519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503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540</v>
      </c>
      <c r="B146" s="4" t="s">
        <v>528</v>
      </c>
      <c r="C146" s="4"/>
      <c r="D146" s="23" t="s">
        <v>543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551</v>
      </c>
      <c r="B147" s="3" t="s">
        <v>552</v>
      </c>
      <c r="C147" s="3" t="s">
        <v>169</v>
      </c>
      <c r="D147" s="78" t="s">
        <v>553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554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626</v>
      </c>
      <c r="B149" s="4" t="s">
        <v>453</v>
      </c>
      <c r="C149" s="4" t="s">
        <v>164</v>
      </c>
      <c r="D149" s="72" t="s">
        <v>452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519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541</v>
      </c>
      <c r="B151" s="3" t="s">
        <v>542</v>
      </c>
      <c r="C151" s="3" t="s">
        <v>169</v>
      </c>
      <c r="D151" s="77" t="s">
        <v>545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546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624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215</v>
      </c>
      <c r="B154" s="6"/>
      <c r="C154" s="7"/>
      <c r="D154" s="31" t="s">
        <v>59</v>
      </c>
      <c r="E154" s="25">
        <f>E156</f>
        <v>45499300</v>
      </c>
      <c r="F154" s="25">
        <f t="shared" ref="F154:P154" si="21">F156</f>
        <v>45499300</v>
      </c>
      <c r="G154" s="25">
        <f t="shared" si="21"/>
        <v>19895200</v>
      </c>
      <c r="H154" s="25">
        <f t="shared" si="21"/>
        <v>819500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46039300</v>
      </c>
      <c r="R154" s="34"/>
    </row>
    <row r="155" spans="1:18" s="1" customFormat="1" ht="38.25" hidden="1" x14ac:dyDescent="0.2">
      <c r="A155" s="36"/>
      <c r="B155" s="18"/>
      <c r="C155" s="3"/>
      <c r="D155" s="15" t="s">
        <v>47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272</v>
      </c>
      <c r="B156" s="8"/>
      <c r="C156" s="7"/>
      <c r="D156" s="15" t="s">
        <v>59</v>
      </c>
      <c r="E156" s="13">
        <f t="shared" ref="E156:E199" si="24">F156+I156</f>
        <v>45499300</v>
      </c>
      <c r="F156" s="25">
        <f>F157+F159+F161+F166+F168+F175+F176+F177+F178+F180+F182+F184+F186+F188+F190+F192+F196+F200+F202+F204+F206+F208+F210+F213+F215+F216+F218+F219+F221+F225+F227+F230+F231+F238+F242+F244+F240+F236+F223</f>
        <v>45499300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819500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46039300</v>
      </c>
    </row>
    <row r="157" spans="1:18" ht="25.5" x14ac:dyDescent="0.2">
      <c r="A157" s="41" t="s">
        <v>273</v>
      </c>
      <c r="B157" s="4" t="s">
        <v>235</v>
      </c>
      <c r="C157" s="4" t="s">
        <v>163</v>
      </c>
      <c r="D157" s="14" t="s">
        <v>642</v>
      </c>
      <c r="E157" s="11">
        <f t="shared" si="24"/>
        <v>25741700</v>
      </c>
      <c r="F157" s="12">
        <v>25741700</v>
      </c>
      <c r="G157" s="12">
        <v>19895200</v>
      </c>
      <c r="H157" s="12">
        <v>819500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25981700</v>
      </c>
    </row>
    <row r="158" spans="1:18" ht="38.25" hidden="1" x14ac:dyDescent="0.2">
      <c r="A158" s="41" t="s">
        <v>274</v>
      </c>
      <c r="B158" s="8" t="s">
        <v>193</v>
      </c>
      <c r="C158" s="20"/>
      <c r="D158" s="5" t="s">
        <v>140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276</v>
      </c>
      <c r="B159" s="18" t="s">
        <v>82</v>
      </c>
      <c r="C159" s="79" t="s">
        <v>165</v>
      </c>
      <c r="D159" s="80" t="s">
        <v>275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461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277</v>
      </c>
      <c r="B161" s="18" t="s">
        <v>83</v>
      </c>
      <c r="C161" s="79" t="s">
        <v>103</v>
      </c>
      <c r="D161" s="19" t="s">
        <v>142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461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104</v>
      </c>
      <c r="C163" s="20" t="s">
        <v>103</v>
      </c>
      <c r="D163" s="5" t="s">
        <v>105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60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278</v>
      </c>
      <c r="B165" s="8" t="s">
        <v>194</v>
      </c>
      <c r="C165" s="20"/>
      <c r="D165" s="5" t="s">
        <v>143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280</v>
      </c>
      <c r="B166" s="18" t="s">
        <v>84</v>
      </c>
      <c r="C166" s="79" t="s">
        <v>165</v>
      </c>
      <c r="D166" s="15" t="s">
        <v>279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462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281</v>
      </c>
      <c r="B168" s="18" t="s">
        <v>85</v>
      </c>
      <c r="C168" s="79" t="s">
        <v>103</v>
      </c>
      <c r="D168" s="19" t="s">
        <v>144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462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283</v>
      </c>
      <c r="B170" s="18" t="s">
        <v>86</v>
      </c>
      <c r="C170" s="79" t="s">
        <v>103</v>
      </c>
      <c r="D170" s="19" t="s">
        <v>282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73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107</v>
      </c>
      <c r="C172" s="4" t="s">
        <v>103</v>
      </c>
      <c r="D172" s="23" t="s">
        <v>145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73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285</v>
      </c>
      <c r="B174" s="8" t="s">
        <v>199</v>
      </c>
      <c r="C174" s="4"/>
      <c r="D174" s="5" t="s">
        <v>284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287</v>
      </c>
      <c r="B175" s="8" t="s">
        <v>200</v>
      </c>
      <c r="C175" s="4" t="s">
        <v>165</v>
      </c>
      <c r="D175" s="5" t="s">
        <v>286</v>
      </c>
      <c r="E175" s="11">
        <f>F175+I175</f>
        <v>0</v>
      </c>
      <c r="F175" s="114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289</v>
      </c>
      <c r="B176" s="20" t="s">
        <v>288</v>
      </c>
      <c r="C176" s="4" t="s">
        <v>72</v>
      </c>
      <c r="D176" s="5" t="s">
        <v>202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291</v>
      </c>
      <c r="B177" s="20" t="s">
        <v>201</v>
      </c>
      <c r="C177" s="4" t="s">
        <v>72</v>
      </c>
      <c r="D177" s="5" t="s">
        <v>290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293</v>
      </c>
      <c r="B178" s="20" t="s">
        <v>292</v>
      </c>
      <c r="C178" s="4" t="s">
        <v>72</v>
      </c>
      <c r="D178" s="5" t="s">
        <v>203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294</v>
      </c>
      <c r="B179" s="8" t="s">
        <v>195</v>
      </c>
      <c r="C179" s="20"/>
      <c r="D179" s="14" t="s">
        <v>466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296</v>
      </c>
      <c r="B180" s="8" t="s">
        <v>87</v>
      </c>
      <c r="C180" s="20" t="s">
        <v>51</v>
      </c>
      <c r="D180" s="5" t="s">
        <v>295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463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297</v>
      </c>
      <c r="B182" s="8" t="s">
        <v>88</v>
      </c>
      <c r="C182" s="20" t="s">
        <v>51</v>
      </c>
      <c r="D182" s="21" t="s">
        <v>150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463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298</v>
      </c>
      <c r="B184" s="8" t="s">
        <v>89</v>
      </c>
      <c r="C184" s="20" t="s">
        <v>51</v>
      </c>
      <c r="D184" s="21" t="s">
        <v>146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463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299</v>
      </c>
      <c r="B186" s="8" t="s">
        <v>90</v>
      </c>
      <c r="C186" s="20" t="s">
        <v>51</v>
      </c>
      <c r="D186" s="23" t="s">
        <v>147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463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300</v>
      </c>
      <c r="B188" s="8" t="s">
        <v>91</v>
      </c>
      <c r="C188" s="20" t="s">
        <v>51</v>
      </c>
      <c r="D188" s="5" t="s">
        <v>148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463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301</v>
      </c>
      <c r="B190" s="8" t="s">
        <v>92</v>
      </c>
      <c r="C190" s="20" t="s">
        <v>51</v>
      </c>
      <c r="D190" s="5" t="s">
        <v>149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463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302</v>
      </c>
      <c r="B192" s="8" t="s">
        <v>93</v>
      </c>
      <c r="C192" s="20" t="s">
        <v>51</v>
      </c>
      <c r="D192" s="47" t="s">
        <v>467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463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304</v>
      </c>
      <c r="B194" s="8" t="s">
        <v>94</v>
      </c>
      <c r="C194" s="20" t="s">
        <v>51</v>
      </c>
      <c r="D194" s="5" t="s">
        <v>303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463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305</v>
      </c>
      <c r="B196" s="8" t="s">
        <v>95</v>
      </c>
      <c r="C196" s="20" t="s">
        <v>51</v>
      </c>
      <c r="D196" s="5" t="s">
        <v>592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109</v>
      </c>
      <c r="D197" s="5" t="s">
        <v>463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306</v>
      </c>
      <c r="B198" s="8" t="s">
        <v>96</v>
      </c>
      <c r="C198" s="20"/>
      <c r="D198" s="5" t="s">
        <v>490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479</v>
      </c>
      <c r="B200" s="8" t="s">
        <v>474</v>
      </c>
      <c r="C200" s="20" t="s">
        <v>106</v>
      </c>
      <c r="D200" s="5" t="s">
        <v>484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463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480</v>
      </c>
      <c r="B202" s="8" t="s">
        <v>475</v>
      </c>
      <c r="C202" s="20" t="s">
        <v>106</v>
      </c>
      <c r="D202" s="5" t="s">
        <v>485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463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481</v>
      </c>
      <c r="B204" s="8" t="s">
        <v>476</v>
      </c>
      <c r="C204" s="20" t="s">
        <v>106</v>
      </c>
      <c r="D204" s="5" t="s">
        <v>486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463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482</v>
      </c>
      <c r="B206" s="8" t="s">
        <v>477</v>
      </c>
      <c r="C206" s="20" t="s">
        <v>106</v>
      </c>
      <c r="D206" s="5" t="s">
        <v>487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463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483</v>
      </c>
      <c r="B208" s="8" t="s">
        <v>478</v>
      </c>
      <c r="C208" s="20" t="s">
        <v>106</v>
      </c>
      <c r="D208" s="5" t="s">
        <v>488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463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589</v>
      </c>
      <c r="B210" s="8" t="s">
        <v>590</v>
      </c>
      <c r="C210" s="20" t="s">
        <v>51</v>
      </c>
      <c r="D210" s="5" t="s">
        <v>593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463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316</v>
      </c>
      <c r="B212" s="20" t="s">
        <v>197</v>
      </c>
      <c r="C212" s="20" t="s">
        <v>106</v>
      </c>
      <c r="D212" s="21" t="s">
        <v>442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601</v>
      </c>
      <c r="B213" s="20" t="s">
        <v>603</v>
      </c>
      <c r="C213" s="20" t="s">
        <v>51</v>
      </c>
      <c r="D213" s="21" t="s">
        <v>602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463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107" t="s">
        <v>317</v>
      </c>
      <c r="B215" s="4" t="s">
        <v>98</v>
      </c>
      <c r="C215" s="4" t="s">
        <v>108</v>
      </c>
      <c r="D215" s="5" t="s">
        <v>315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318</v>
      </c>
      <c r="B216" s="4" t="s">
        <v>99</v>
      </c>
      <c r="C216" s="4" t="s">
        <v>106</v>
      </c>
      <c r="D216" s="5" t="s">
        <v>443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308</v>
      </c>
      <c r="B217" s="4" t="s">
        <v>307</v>
      </c>
      <c r="C217" s="4"/>
      <c r="D217" s="47" t="s">
        <v>63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310</v>
      </c>
      <c r="B218" s="20" t="s">
        <v>309</v>
      </c>
      <c r="C218" s="20" t="s">
        <v>51</v>
      </c>
      <c r="D218" s="14" t="s">
        <v>646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429</v>
      </c>
      <c r="B219" s="20" t="s">
        <v>428</v>
      </c>
      <c r="C219" s="20" t="s">
        <v>51</v>
      </c>
      <c r="D219" s="14" t="s">
        <v>430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311</v>
      </c>
      <c r="B220" s="20" t="s">
        <v>196</v>
      </c>
      <c r="C220" s="20"/>
      <c r="D220" s="23" t="s">
        <v>190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313</v>
      </c>
      <c r="B221" s="20" t="s">
        <v>312</v>
      </c>
      <c r="C221" s="20" t="s">
        <v>51</v>
      </c>
      <c r="D221" s="46" t="s">
        <v>183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71</v>
      </c>
      <c r="C222" s="4" t="s">
        <v>51</v>
      </c>
      <c r="D222" s="5" t="s">
        <v>177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691</v>
      </c>
      <c r="B223" s="4" t="s">
        <v>692</v>
      </c>
      <c r="C223" s="4" t="s">
        <v>51</v>
      </c>
      <c r="D223" s="5" t="s">
        <v>693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47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314</v>
      </c>
      <c r="B225" s="20" t="s">
        <v>78</v>
      </c>
      <c r="C225" s="20" t="s">
        <v>51</v>
      </c>
      <c r="D225" s="21" t="s">
        <v>133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519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319</v>
      </c>
      <c r="B227" s="4" t="s">
        <v>97</v>
      </c>
      <c r="C227" s="4" t="s">
        <v>106</v>
      </c>
      <c r="D227" s="5" t="s">
        <v>444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445</v>
      </c>
      <c r="B228" s="4" t="s">
        <v>320</v>
      </c>
      <c r="C228" s="4" t="s">
        <v>106</v>
      </c>
      <c r="D228" s="5" t="s">
        <v>315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446</v>
      </c>
      <c r="B229" s="4" t="s">
        <v>447</v>
      </c>
      <c r="C229" s="4"/>
      <c r="D229" s="5" t="s">
        <v>67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448</v>
      </c>
      <c r="B230" s="4" t="s">
        <v>449</v>
      </c>
      <c r="C230" s="4" t="s">
        <v>165</v>
      </c>
      <c r="D230" s="5" t="s">
        <v>647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450</v>
      </c>
      <c r="B231" s="20" t="s">
        <v>451</v>
      </c>
      <c r="C231" s="20" t="s">
        <v>65</v>
      </c>
      <c r="D231" s="14" t="s">
        <v>66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75</v>
      </c>
      <c r="C232" s="4" t="s">
        <v>176</v>
      </c>
      <c r="D232" s="5" t="s">
        <v>177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556</v>
      </c>
      <c r="B233" s="8" t="s">
        <v>557</v>
      </c>
      <c r="C233" s="4"/>
      <c r="D233" s="5" t="s">
        <v>560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558</v>
      </c>
      <c r="B234" s="8" t="s">
        <v>559</v>
      </c>
      <c r="C234" s="4" t="s">
        <v>103</v>
      </c>
      <c r="D234" s="5" t="s">
        <v>561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562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29</v>
      </c>
      <c r="B236" s="8" t="s">
        <v>30</v>
      </c>
      <c r="C236" s="4" t="s">
        <v>103</v>
      </c>
      <c r="D236" s="5" t="s">
        <v>31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32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489</v>
      </c>
      <c r="B238" s="20" t="s">
        <v>473</v>
      </c>
      <c r="C238" s="20" t="s">
        <v>51</v>
      </c>
      <c r="D238" s="5" t="s">
        <v>591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594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681</v>
      </c>
      <c r="B240" s="4" t="s">
        <v>682</v>
      </c>
      <c r="C240" s="4" t="s">
        <v>164</v>
      </c>
      <c r="D240" s="102" t="s">
        <v>683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47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454</v>
      </c>
      <c r="B242" s="4" t="s">
        <v>453</v>
      </c>
      <c r="C242" s="4" t="s">
        <v>164</v>
      </c>
      <c r="D242" s="72" t="s">
        <v>452</v>
      </c>
      <c r="E242" s="11">
        <f t="shared" si="34"/>
        <v>6145600</v>
      </c>
      <c r="F242" s="12">
        <f>5845600+300000</f>
        <v>6145600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6445600</v>
      </c>
    </row>
    <row r="243" spans="1:18" hidden="1" x14ac:dyDescent="0.2">
      <c r="A243" s="41" t="s">
        <v>497</v>
      </c>
      <c r="B243" s="4" t="s">
        <v>228</v>
      </c>
      <c r="C243" s="4"/>
      <c r="D243" s="82" t="s">
        <v>230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498</v>
      </c>
      <c r="B244" s="4" t="s">
        <v>232</v>
      </c>
      <c r="C244" s="4" t="s">
        <v>169</v>
      </c>
      <c r="D244" s="82" t="s">
        <v>233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216</v>
      </c>
      <c r="B245" s="6"/>
      <c r="C245" s="7"/>
      <c r="D245" s="31" t="s">
        <v>111</v>
      </c>
      <c r="E245" s="25">
        <f>E246</f>
        <v>4940600</v>
      </c>
      <c r="F245" s="25">
        <f t="shared" ref="F245:O245" si="36">F246</f>
        <v>4940600</v>
      </c>
      <c r="G245" s="25">
        <f t="shared" si="36"/>
        <v>3586600</v>
      </c>
      <c r="H245" s="25">
        <f t="shared" si="36"/>
        <v>73000</v>
      </c>
      <c r="I245" s="25">
        <f t="shared" si="36"/>
        <v>0</v>
      </c>
      <c r="J245" s="25">
        <f t="shared" si="36"/>
        <v>175000</v>
      </c>
      <c r="K245" s="25">
        <f>K246</f>
        <v>175000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175000</v>
      </c>
      <c r="P245" s="13">
        <f t="shared" si="27"/>
        <v>5115600</v>
      </c>
      <c r="R245" s="34"/>
    </row>
    <row r="246" spans="1:18" x14ac:dyDescent="0.2">
      <c r="A246" s="41" t="s">
        <v>321</v>
      </c>
      <c r="B246" s="8"/>
      <c r="C246" s="7"/>
      <c r="D246" s="15" t="s">
        <v>111</v>
      </c>
      <c r="E246" s="25">
        <f>E247+E250+E249</f>
        <v>4940600</v>
      </c>
      <c r="F246" s="25">
        <f>F247+F249+F248+F250</f>
        <v>4940600</v>
      </c>
      <c r="G246" s="25">
        <f t="shared" ref="G246:O246" si="37">G247+G249+G248</f>
        <v>3586600</v>
      </c>
      <c r="H246" s="25">
        <f t="shared" si="37"/>
        <v>73000</v>
      </c>
      <c r="I246" s="25">
        <f t="shared" si="37"/>
        <v>0</v>
      </c>
      <c r="J246" s="25">
        <f t="shared" si="37"/>
        <v>175000</v>
      </c>
      <c r="K246" s="25">
        <f>K247+K249+K248</f>
        <v>175000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175000</v>
      </c>
      <c r="P246" s="25">
        <f>P247+P249+P248+P250+P249</f>
        <v>5115600</v>
      </c>
    </row>
    <row r="247" spans="1:18" ht="25.5" x14ac:dyDescent="0.2">
      <c r="A247" s="41" t="s">
        <v>322</v>
      </c>
      <c r="B247" s="4" t="s">
        <v>235</v>
      </c>
      <c r="C247" s="4" t="s">
        <v>163</v>
      </c>
      <c r="D247" s="14" t="s">
        <v>642</v>
      </c>
      <c r="E247" s="11">
        <f>F247+I247</f>
        <v>4690600</v>
      </c>
      <c r="F247" s="12">
        <v>4690600</v>
      </c>
      <c r="G247" s="12">
        <v>3586600</v>
      </c>
      <c r="H247" s="12">
        <v>73000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4865600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hidden="1" x14ac:dyDescent="0.2">
      <c r="A249" s="107" t="s">
        <v>3</v>
      </c>
      <c r="B249" s="8" t="s">
        <v>4</v>
      </c>
      <c r="C249" s="4" t="s">
        <v>51</v>
      </c>
      <c r="D249" s="106" t="s">
        <v>5</v>
      </c>
      <c r="E249" s="11">
        <f>F249+I249</f>
        <v>0</v>
      </c>
      <c r="F249" s="11"/>
      <c r="G249" s="11"/>
      <c r="H249" s="11"/>
      <c r="I249" s="11">
        <f t="shared" ref="I249:N249" si="39">I250</f>
        <v>0</v>
      </c>
      <c r="J249" s="11">
        <f>L249+O249</f>
        <v>0</v>
      </c>
      <c r="K249" s="11"/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0</v>
      </c>
      <c r="P249" s="13">
        <f t="shared" si="38"/>
        <v>0</v>
      </c>
    </row>
    <row r="250" spans="1:18" ht="15.75" x14ac:dyDescent="0.25">
      <c r="A250" s="41" t="s">
        <v>323</v>
      </c>
      <c r="B250" s="8" t="s">
        <v>210</v>
      </c>
      <c r="C250" s="4" t="s">
        <v>51</v>
      </c>
      <c r="D250" s="46" t="s">
        <v>209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640</v>
      </c>
      <c r="E251" s="25">
        <f>E253</f>
        <v>59717700</v>
      </c>
      <c r="F251" s="25">
        <f t="shared" ref="F251:O251" si="40">F253</f>
        <v>59717700</v>
      </c>
      <c r="G251" s="25">
        <f t="shared" si="40"/>
        <v>38849300</v>
      </c>
      <c r="H251" s="25">
        <f t="shared" si="40"/>
        <v>6399300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63232800</v>
      </c>
      <c r="Q251" s="118"/>
      <c r="R251" s="34"/>
    </row>
    <row r="252" spans="1:18" hidden="1" x14ac:dyDescent="0.2">
      <c r="A252" s="62"/>
      <c r="B252" s="6"/>
      <c r="C252" s="7"/>
      <c r="D252" s="35" t="s">
        <v>519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324</v>
      </c>
      <c r="B253" s="8"/>
      <c r="C253" s="7"/>
      <c r="D253" s="15" t="s">
        <v>640</v>
      </c>
      <c r="E253" s="25">
        <f>E254+E255+E258+E260+E261+E263+E264+E257</f>
        <v>59717700</v>
      </c>
      <c r="F253" s="25">
        <f>F254+F255+F258+F260+F261+F263+F264+F257</f>
        <v>59717700</v>
      </c>
      <c r="G253" s="25">
        <f>G254+G255+G258+G260+G261+G263+G264</f>
        <v>38849300</v>
      </c>
      <c r="H253" s="25">
        <f>H254+H255+H258+H260+H261+H263+H264</f>
        <v>6399300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63232800</v>
      </c>
    </row>
    <row r="254" spans="1:18" ht="25.5" x14ac:dyDescent="0.2">
      <c r="A254" s="41" t="s">
        <v>325</v>
      </c>
      <c r="B254" s="4" t="s">
        <v>235</v>
      </c>
      <c r="C254" s="4" t="s">
        <v>163</v>
      </c>
      <c r="D254" s="14" t="s">
        <v>642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400000</v>
      </c>
      <c r="K254" s="12">
        <v>400000</v>
      </c>
      <c r="L254" s="12"/>
      <c r="M254" s="12"/>
      <c r="N254" s="12"/>
      <c r="O254" s="12">
        <f t="shared" ref="O254:O264" si="45">K254</f>
        <v>400000</v>
      </c>
      <c r="P254" s="13">
        <f t="shared" si="38"/>
        <v>2600000</v>
      </c>
    </row>
    <row r="255" spans="1:18" x14ac:dyDescent="0.2">
      <c r="A255" s="41" t="s">
        <v>680</v>
      </c>
      <c r="B255" s="98" t="s">
        <v>656</v>
      </c>
      <c r="C255" s="20" t="s">
        <v>181</v>
      </c>
      <c r="D255" s="5" t="s">
        <v>618</v>
      </c>
      <c r="E255" s="11">
        <f>F255+I255</f>
        <v>24450700</v>
      </c>
      <c r="F255" s="12">
        <f>26276500-1999800+174000</f>
        <v>24450700</v>
      </c>
      <c r="G255" s="12">
        <f>20263200-1999800</f>
        <v>18263400</v>
      </c>
      <c r="H255" s="12">
        <v>1500000</v>
      </c>
      <c r="I255" s="12"/>
      <c r="J255" s="11">
        <f>L255+O255</f>
        <v>2220000</v>
      </c>
      <c r="K255" s="12"/>
      <c r="L255" s="12">
        <v>2220000</v>
      </c>
      <c r="M255" s="12">
        <v>1500000</v>
      </c>
      <c r="N255" s="12"/>
      <c r="O255" s="12">
        <f t="shared" si="45"/>
        <v>0</v>
      </c>
      <c r="P255" s="13">
        <f t="shared" si="38"/>
        <v>26670700</v>
      </c>
    </row>
    <row r="256" spans="1:18" s="1" customFormat="1" hidden="1" x14ac:dyDescent="0.2">
      <c r="A256" s="36"/>
      <c r="B256" s="22"/>
      <c r="C256" s="22"/>
      <c r="D256" s="35" t="s">
        <v>519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675</v>
      </c>
      <c r="B257" s="20" t="s">
        <v>312</v>
      </c>
      <c r="C257" s="8" t="s">
        <v>51</v>
      </c>
      <c r="D257" s="47" t="s">
        <v>183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328</v>
      </c>
      <c r="B258" s="20" t="s">
        <v>327</v>
      </c>
      <c r="C258" s="20" t="s">
        <v>112</v>
      </c>
      <c r="D258" s="5" t="s">
        <v>326</v>
      </c>
      <c r="E258" s="11">
        <f t="shared" si="43"/>
        <v>8020900</v>
      </c>
      <c r="F258" s="12">
        <f>7870400+150500</f>
        <v>8020900</v>
      </c>
      <c r="G258" s="12">
        <v>5689100</v>
      </c>
      <c r="H258" s="12">
        <v>841500</v>
      </c>
      <c r="I258" s="12"/>
      <c r="J258" s="11">
        <f t="shared" si="44"/>
        <v>60000</v>
      </c>
      <c r="K258" s="12"/>
      <c r="L258" s="12">
        <v>30000</v>
      </c>
      <c r="M258" s="12"/>
      <c r="N258" s="12"/>
      <c r="O258" s="17">
        <f>K258+30000</f>
        <v>30000</v>
      </c>
      <c r="P258" s="13">
        <f t="shared" si="38"/>
        <v>8080900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331</v>
      </c>
      <c r="B260" s="4" t="s">
        <v>330</v>
      </c>
      <c r="C260" s="4" t="s">
        <v>112</v>
      </c>
      <c r="D260" s="14" t="s">
        <v>329</v>
      </c>
      <c r="E260" s="11">
        <f>F260+I260</f>
        <v>5183800</v>
      </c>
      <c r="F260" s="12">
        <f>5173600+10200</f>
        <v>5183800</v>
      </c>
      <c r="G260" s="12">
        <v>3475400</v>
      </c>
      <c r="H260" s="12">
        <v>710800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5228400</v>
      </c>
    </row>
    <row r="261" spans="1:18" ht="25.5" x14ac:dyDescent="0.2">
      <c r="A261" s="41" t="s">
        <v>333</v>
      </c>
      <c r="B261" s="20" t="s">
        <v>100</v>
      </c>
      <c r="C261" s="20" t="s">
        <v>113</v>
      </c>
      <c r="D261" s="21" t="s">
        <v>332</v>
      </c>
      <c r="E261" s="11">
        <f t="shared" si="43"/>
        <v>12467400</v>
      </c>
      <c r="F261" s="12">
        <f>11967200+500200</f>
        <v>12467400</v>
      </c>
      <c r="G261" s="12">
        <v>7274800</v>
      </c>
      <c r="H261" s="12">
        <v>3347000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13257900</v>
      </c>
    </row>
    <row r="262" spans="1:18" hidden="1" x14ac:dyDescent="0.2">
      <c r="A262" s="41" t="s">
        <v>336</v>
      </c>
      <c r="B262" s="20" t="s">
        <v>335</v>
      </c>
      <c r="C262" s="20"/>
      <c r="D262" s="5" t="s">
        <v>334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457</v>
      </c>
      <c r="B263" s="20" t="s">
        <v>455</v>
      </c>
      <c r="C263" s="20" t="s">
        <v>114</v>
      </c>
      <c r="D263" s="5" t="s">
        <v>459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0</v>
      </c>
      <c r="K263" s="12"/>
      <c r="L263" s="12"/>
      <c r="M263" s="12"/>
      <c r="N263" s="12"/>
      <c r="O263" s="12">
        <f t="shared" si="45"/>
        <v>0</v>
      </c>
      <c r="P263" s="13">
        <f t="shared" si="38"/>
        <v>3294900</v>
      </c>
    </row>
    <row r="264" spans="1:18" x14ac:dyDescent="0.2">
      <c r="A264" s="41" t="s">
        <v>458</v>
      </c>
      <c r="B264" s="20" t="s">
        <v>456</v>
      </c>
      <c r="C264" s="20" t="s">
        <v>114</v>
      </c>
      <c r="D264" s="5" t="s">
        <v>460</v>
      </c>
      <c r="E264" s="11">
        <f t="shared" si="43"/>
        <v>3450000</v>
      </c>
      <c r="F264" s="12">
        <v>3450000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3450000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641</v>
      </c>
      <c r="E265" s="25">
        <f>E266</f>
        <v>33244600</v>
      </c>
      <c r="F265" s="25">
        <f>F266</f>
        <v>33244600</v>
      </c>
      <c r="G265" s="25">
        <f>G266</f>
        <v>16396100</v>
      </c>
      <c r="H265" s="25">
        <f>H266</f>
        <v>2582400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34348000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641</v>
      </c>
      <c r="E266" s="25">
        <f>E267+E270+E271+E273+E275+E278+E280+E281</f>
        <v>33244600</v>
      </c>
      <c r="F266" s="25">
        <f>F267+F270+F271+F273+F275+F278+F280+F281</f>
        <v>33244600</v>
      </c>
      <c r="G266" s="25">
        <f>G267+G257+G270+G271+G273+G275+G278+G280+G281</f>
        <v>16396100</v>
      </c>
      <c r="H266" s="25">
        <f>H267+H257+H270+H271+H273+H275+H278+H280+H281</f>
        <v>2582400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34348000</v>
      </c>
    </row>
    <row r="267" spans="1:18" ht="25.5" x14ac:dyDescent="0.2">
      <c r="A267" s="41" t="s">
        <v>337</v>
      </c>
      <c r="B267" s="4" t="s">
        <v>235</v>
      </c>
      <c r="C267" s="26" t="s">
        <v>163</v>
      </c>
      <c r="D267" s="14" t="s">
        <v>642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300000</v>
      </c>
      <c r="K267" s="12">
        <v>300000</v>
      </c>
      <c r="L267" s="12"/>
      <c r="M267" s="12"/>
      <c r="N267" s="12"/>
      <c r="O267" s="12">
        <f t="shared" ref="O267:O278" si="48">K267</f>
        <v>300000</v>
      </c>
      <c r="P267" s="13">
        <f t="shared" ref="P267:P283" si="49">E267+J267</f>
        <v>2609700</v>
      </c>
    </row>
    <row r="268" spans="1:18" hidden="1" x14ac:dyDescent="0.2">
      <c r="A268" s="41" t="s">
        <v>338</v>
      </c>
      <c r="B268" s="20" t="s">
        <v>196</v>
      </c>
      <c r="C268" s="27"/>
      <c r="D268" s="23" t="s">
        <v>190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191</v>
      </c>
      <c r="C269" s="27"/>
      <c r="D269" s="21" t="s">
        <v>68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79</v>
      </c>
      <c r="C270" s="27" t="s">
        <v>52</v>
      </c>
      <c r="D270" s="5" t="s">
        <v>134</v>
      </c>
      <c r="E270" s="11">
        <f t="shared" si="47"/>
        <v>2120000</v>
      </c>
      <c r="F270" s="12">
        <f>120000+2000000</f>
        <v>2120000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2120000</v>
      </c>
    </row>
    <row r="271" spans="1:18" ht="19.5" customHeight="1" x14ac:dyDescent="0.2">
      <c r="A271" s="41">
        <v>1115012</v>
      </c>
      <c r="B271" s="20" t="s">
        <v>62</v>
      </c>
      <c r="C271" s="27" t="s">
        <v>52</v>
      </c>
      <c r="D271" s="23" t="s">
        <v>61</v>
      </c>
      <c r="E271" s="11">
        <f t="shared" si="47"/>
        <v>76000</v>
      </c>
      <c r="F271" s="12">
        <v>76000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76000</v>
      </c>
    </row>
    <row r="272" spans="1:18" ht="15.75" hidden="1" customHeight="1" x14ac:dyDescent="0.2">
      <c r="A272" s="41" t="s">
        <v>424</v>
      </c>
      <c r="B272" s="20" t="s">
        <v>425</v>
      </c>
      <c r="C272" s="27"/>
      <c r="D272" s="23" t="s">
        <v>469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427</v>
      </c>
      <c r="B273" s="20" t="s">
        <v>426</v>
      </c>
      <c r="C273" s="27" t="s">
        <v>52</v>
      </c>
      <c r="D273" s="23" t="s">
        <v>470</v>
      </c>
      <c r="E273" s="11">
        <f t="shared" si="47"/>
        <v>6000</v>
      </c>
      <c r="F273" s="12">
        <v>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6000</v>
      </c>
    </row>
    <row r="274" spans="1:18" hidden="1" x14ac:dyDescent="0.2">
      <c r="A274" s="41">
        <v>1115030</v>
      </c>
      <c r="B274" s="20" t="s">
        <v>192</v>
      </c>
      <c r="C274" s="27"/>
      <c r="D274" s="5" t="s">
        <v>184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185</v>
      </c>
      <c r="C275" s="27" t="s">
        <v>52</v>
      </c>
      <c r="D275" s="5" t="s">
        <v>135</v>
      </c>
      <c r="E275" s="11">
        <f t="shared" si="47"/>
        <v>19176900</v>
      </c>
      <c r="F275" s="12">
        <f>21472100-2500000+204800</f>
        <v>19176900</v>
      </c>
      <c r="G275" s="12">
        <f>15795100-2500000</f>
        <v>13295100</v>
      </c>
      <c r="H275" s="12">
        <v>2582400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19980300</v>
      </c>
    </row>
    <row r="276" spans="1:18" s="1" customFormat="1" ht="18" hidden="1" customHeight="1" x14ac:dyDescent="0.2">
      <c r="A276" s="36"/>
      <c r="B276" s="22"/>
      <c r="C276" s="28"/>
      <c r="D276" s="35" t="s">
        <v>519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186</v>
      </c>
      <c r="C277" s="27"/>
      <c r="D277" s="5" t="s">
        <v>187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188</v>
      </c>
      <c r="C278" s="27" t="s">
        <v>52</v>
      </c>
      <c r="D278" s="5" t="s">
        <v>339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492</v>
      </c>
      <c r="B279" s="20" t="s">
        <v>494</v>
      </c>
      <c r="C279" s="27"/>
      <c r="D279" s="5" t="s">
        <v>493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0</v>
      </c>
      <c r="K279" s="11"/>
      <c r="L279" s="11"/>
      <c r="M279" s="11"/>
      <c r="N279" s="11"/>
      <c r="O279" s="11">
        <f t="shared" si="52"/>
        <v>0</v>
      </c>
      <c r="P279" s="13">
        <f t="shared" si="49"/>
        <v>2556000</v>
      </c>
    </row>
    <row r="280" spans="1:18" s="1" customFormat="1" ht="25.5" x14ac:dyDescent="0.2">
      <c r="A280" s="36" t="s">
        <v>7</v>
      </c>
      <c r="B280" s="22" t="s">
        <v>8</v>
      </c>
      <c r="C280" s="28" t="s">
        <v>52</v>
      </c>
      <c r="D280" s="5" t="s">
        <v>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0</v>
      </c>
      <c r="K280" s="17"/>
      <c r="L280" s="17"/>
      <c r="M280" s="17"/>
      <c r="N280" s="17"/>
      <c r="O280" s="12">
        <f>K280</f>
        <v>0</v>
      </c>
      <c r="P280" s="16">
        <f t="shared" si="49"/>
        <v>1483500</v>
      </c>
    </row>
    <row r="281" spans="1:18" s="1" customFormat="1" ht="17.25" customHeight="1" x14ac:dyDescent="0.2">
      <c r="A281" s="36" t="s">
        <v>537</v>
      </c>
      <c r="B281" s="22" t="s">
        <v>538</v>
      </c>
      <c r="C281" s="28" t="s">
        <v>52</v>
      </c>
      <c r="D281" s="47" t="s">
        <v>539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115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519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340</v>
      </c>
      <c r="B284" s="8"/>
      <c r="C284" s="7"/>
      <c r="D284" s="15" t="s">
        <v>153</v>
      </c>
      <c r="E284" s="25">
        <f>E285+E286+E287+E296+E297+E346+E293+E303+E379+E308+E309+E380+E300+E299+E310+E295+E311+E304+E290</f>
        <v>0</v>
      </c>
      <c r="F284" s="40">
        <f>F285+F286+F287+F296+F297+F346+F293+F303+F379+F308+F309+F380+F300+F299+F310+F295+F311+F304+F290</f>
        <v>0</v>
      </c>
      <c r="G284" s="25">
        <f>G285+G286+G287+G296+G297+G346+G293+G303+G379+G308+G309+G380+G300+G299+G310+G295+G311+G304</f>
        <v>0</v>
      </c>
      <c r="H284" s="25">
        <f>H285+H286+H287+H296+H297+H346+H293+H303+H379+H308+H309+H380+H300+H299+H310+H295+H311+H304</f>
        <v>0</v>
      </c>
      <c r="I284" s="25">
        <f>I285+I286+I287+I296+I297+I346+I293+I303+I379+I308+I309+I380+I300+I299+I310+I295+I311+I304</f>
        <v>0</v>
      </c>
      <c r="J284" s="25">
        <f>J285</f>
        <v>0</v>
      </c>
      <c r="K284" s="29">
        <f>K285</f>
        <v>0</v>
      </c>
      <c r="L284" s="25">
        <f>L285+L286+L287+L296+L297+L346+L293+L303+L379+L308+L309+L380+L300+L299+L295+L341+L288+L302</f>
        <v>0</v>
      </c>
      <c r="M284" s="25">
        <f>M285+M286+M287+M296+M297+M346+M293+M303+M379+M308+M309+M380+M300+M299+M295+M341+M288+M302</f>
        <v>0</v>
      </c>
      <c r="N284" s="25">
        <f>N285+N286+N287+N296+N297+N346+N293+N303+N379+N308+N309+N380+N300+N299+N295+N341+N288+N302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341</v>
      </c>
      <c r="B285" s="4" t="s">
        <v>235</v>
      </c>
      <c r="C285" s="4" t="s">
        <v>163</v>
      </c>
      <c r="D285" s="14" t="s">
        <v>642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101</v>
      </c>
      <c r="C286" s="4" t="s">
        <v>166</v>
      </c>
      <c r="D286" s="75" t="s">
        <v>122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343</v>
      </c>
      <c r="B287" s="4" t="s">
        <v>101</v>
      </c>
      <c r="C287" s="4"/>
      <c r="D287" s="84" t="s">
        <v>342</v>
      </c>
      <c r="E287" s="11">
        <f t="shared" si="54"/>
        <v>0</v>
      </c>
      <c r="F287" s="11"/>
      <c r="G287" s="11"/>
      <c r="H287" s="11"/>
      <c r="I287" s="11">
        <f>I288+I291+I292+I290+I341</f>
        <v>0</v>
      </c>
      <c r="J287" s="11">
        <f t="shared" si="57"/>
        <v>0</v>
      </c>
      <c r="K287" s="11"/>
      <c r="L287" s="11"/>
      <c r="M287" s="11"/>
      <c r="N287" s="11">
        <f>N288+N291+N292+N290+N341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346</v>
      </c>
      <c r="B288" s="3" t="s">
        <v>345</v>
      </c>
      <c r="C288" s="3" t="s">
        <v>166</v>
      </c>
      <c r="D288" s="19" t="s">
        <v>344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519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499</v>
      </c>
      <c r="B290" s="4" t="s">
        <v>500</v>
      </c>
      <c r="C290" s="4" t="s">
        <v>116</v>
      </c>
      <c r="D290" s="21" t="s">
        <v>501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348</v>
      </c>
      <c r="B291" s="3" t="s">
        <v>347</v>
      </c>
      <c r="C291" s="3" t="s">
        <v>116</v>
      </c>
      <c r="D291" s="19" t="s">
        <v>349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353</v>
      </c>
      <c r="B292" s="3" t="s">
        <v>354</v>
      </c>
      <c r="C292" s="3" t="s">
        <v>116</v>
      </c>
      <c r="D292" s="19" t="s">
        <v>207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358</v>
      </c>
      <c r="B293" s="85">
        <v>6020</v>
      </c>
      <c r="C293" s="4" t="s">
        <v>116</v>
      </c>
      <c r="D293" s="5" t="s">
        <v>357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519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358</v>
      </c>
      <c r="B295" s="85">
        <v>6020</v>
      </c>
      <c r="C295" s="4" t="s">
        <v>116</v>
      </c>
      <c r="D295" s="15" t="s">
        <v>357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352</v>
      </c>
      <c r="B296" s="4" t="s">
        <v>351</v>
      </c>
      <c r="C296" s="4" t="s">
        <v>116</v>
      </c>
      <c r="D296" s="21" t="s">
        <v>350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206</v>
      </c>
      <c r="C297" s="81" t="s">
        <v>116</v>
      </c>
      <c r="D297" s="23" t="s">
        <v>207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519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356</v>
      </c>
      <c r="B299" s="81" t="s">
        <v>355</v>
      </c>
      <c r="C299" s="81" t="s">
        <v>116</v>
      </c>
      <c r="D299" s="46" t="s">
        <v>211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361</v>
      </c>
      <c r="B300" s="85">
        <v>6070</v>
      </c>
      <c r="C300" s="4"/>
      <c r="D300" s="23" t="s">
        <v>359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362</v>
      </c>
      <c r="B301" s="86">
        <v>6072</v>
      </c>
      <c r="C301" s="3" t="s">
        <v>208</v>
      </c>
      <c r="D301" s="69" t="s">
        <v>360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620</v>
      </c>
      <c r="B302" s="81" t="s">
        <v>406</v>
      </c>
      <c r="C302" s="4" t="s">
        <v>407</v>
      </c>
      <c r="D302" s="14" t="s">
        <v>405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365</v>
      </c>
      <c r="B303" s="8" t="s">
        <v>364</v>
      </c>
      <c r="C303" s="4"/>
      <c r="D303" s="21" t="s">
        <v>363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368</v>
      </c>
      <c r="B304" s="88" t="s">
        <v>367</v>
      </c>
      <c r="C304" s="4" t="s">
        <v>117</v>
      </c>
      <c r="D304" s="21" t="s">
        <v>366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371</v>
      </c>
      <c r="B305" s="89" t="s">
        <v>370</v>
      </c>
      <c r="C305" s="22" t="s">
        <v>117</v>
      </c>
      <c r="D305" s="24" t="s">
        <v>369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519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374</v>
      </c>
      <c r="B307" s="89" t="s">
        <v>373</v>
      </c>
      <c r="C307" s="22" t="s">
        <v>117</v>
      </c>
      <c r="D307" s="24" t="s">
        <v>372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376</v>
      </c>
      <c r="B308" s="8" t="s">
        <v>223</v>
      </c>
      <c r="C308" s="4" t="s">
        <v>169</v>
      </c>
      <c r="D308" s="21" t="s">
        <v>375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379</v>
      </c>
      <c r="B309" s="8" t="s">
        <v>378</v>
      </c>
      <c r="C309" s="4" t="s">
        <v>208</v>
      </c>
      <c r="D309" s="5" t="s">
        <v>377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598</v>
      </c>
      <c r="B310" s="4" t="s">
        <v>232</v>
      </c>
      <c r="C310" s="3" t="s">
        <v>169</v>
      </c>
      <c r="D310" s="73" t="s">
        <v>233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604</v>
      </c>
      <c r="B311" s="4" t="s">
        <v>226</v>
      </c>
      <c r="C311" s="4" t="s">
        <v>172</v>
      </c>
      <c r="D311" s="82" t="s">
        <v>433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6</v>
      </c>
      <c r="E312" s="25">
        <f>E321</f>
        <v>140149500</v>
      </c>
      <c r="F312" s="25">
        <f t="shared" ref="F312:O312" si="59">F321</f>
        <v>140149500</v>
      </c>
      <c r="G312" s="25">
        <f t="shared" si="59"/>
        <v>8221100</v>
      </c>
      <c r="H312" s="25">
        <f t="shared" si="59"/>
        <v>12550000</v>
      </c>
      <c r="I312" s="25">
        <f t="shared" si="59"/>
        <v>0</v>
      </c>
      <c r="J312" s="25">
        <f t="shared" si="59"/>
        <v>43772000</v>
      </c>
      <c r="K312" s="25">
        <f>K321</f>
        <v>43772000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43772000</v>
      </c>
      <c r="P312" s="13">
        <f t="shared" si="58"/>
        <v>183921500</v>
      </c>
      <c r="R312" s="34"/>
    </row>
    <row r="313" spans="1:18" s="1" customFormat="1" hidden="1" x14ac:dyDescent="0.2">
      <c r="A313" s="36"/>
      <c r="B313" s="18"/>
      <c r="C313" s="3"/>
      <c r="D313" s="15" t="s">
        <v>519</v>
      </c>
      <c r="E313" s="17"/>
      <c r="F313" s="17"/>
      <c r="G313" s="17"/>
      <c r="H313" s="17"/>
      <c r="I313" s="17"/>
      <c r="J313" s="17">
        <f>L313+O313</f>
        <v>0</v>
      </c>
      <c r="K313" s="17">
        <f>K331+K352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607</v>
      </c>
      <c r="E314" s="17"/>
      <c r="F314" s="17"/>
      <c r="G314" s="17"/>
      <c r="H314" s="17"/>
      <c r="I314" s="17"/>
      <c r="J314" s="17">
        <f t="shared" ref="J314:O314" si="60">J351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J344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554</v>
      </c>
      <c r="E316" s="17">
        <f>E344</f>
        <v>0</v>
      </c>
      <c r="F316" s="17">
        <f>F344</f>
        <v>0</v>
      </c>
      <c r="G316" s="17"/>
      <c r="H316" s="17"/>
      <c r="I316" s="17"/>
      <c r="J316" s="17">
        <f t="shared" ref="J316:P316" si="62">J367+J348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546</v>
      </c>
      <c r="E317" s="17"/>
      <c r="F317" s="17"/>
      <c r="G317" s="17"/>
      <c r="H317" s="17"/>
      <c r="I317" s="17"/>
      <c r="J317" s="17">
        <f t="shared" ref="J317:O317" si="63">J369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690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46</v>
      </c>
      <c r="E319" s="17"/>
      <c r="F319" s="17"/>
      <c r="G319" s="17"/>
      <c r="H319" s="17"/>
      <c r="I319" s="17"/>
      <c r="J319" s="17">
        <f t="shared" ref="J319:O319" si="64">J362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hidden="1" customHeight="1" x14ac:dyDescent="0.2">
      <c r="A320" s="62"/>
      <c r="B320" s="6"/>
      <c r="C320" s="7"/>
      <c r="D320" s="24" t="s">
        <v>520</v>
      </c>
      <c r="E320" s="25">
        <f>F320+I320</f>
        <v>0</v>
      </c>
      <c r="F320" s="25"/>
      <c r="G320" s="25"/>
      <c r="H320" s="25"/>
      <c r="I320" s="25"/>
      <c r="J320" s="17">
        <f>L320+O320</f>
        <v>0</v>
      </c>
      <c r="K320" s="33">
        <f>SUM(K382)</f>
        <v>0</v>
      </c>
      <c r="L320" s="17"/>
      <c r="M320" s="17"/>
      <c r="N320" s="17"/>
      <c r="O320" s="33">
        <f>O382</f>
        <v>0</v>
      </c>
      <c r="P320" s="13">
        <f t="shared" si="58"/>
        <v>0</v>
      </c>
    </row>
    <row r="321" spans="1:17" ht="25.5" x14ac:dyDescent="0.2">
      <c r="A321" s="41" t="s">
        <v>380</v>
      </c>
      <c r="B321" s="8"/>
      <c r="C321" s="7"/>
      <c r="D321" s="15" t="s">
        <v>6</v>
      </c>
      <c r="E321" s="29">
        <f>E322+E343+E372+E383+E345+E339+E370</f>
        <v>140149500</v>
      </c>
      <c r="F321" s="29">
        <f>F322+F343+F372+F383+F345+F339+F370</f>
        <v>140149500</v>
      </c>
      <c r="G321" s="29">
        <f>G322+G343+G372+G383</f>
        <v>8221100</v>
      </c>
      <c r="H321" s="29">
        <f>H322+H343+H372+H383</f>
        <v>12550000</v>
      </c>
      <c r="I321" s="29">
        <f>I322+I343+I372</f>
        <v>0</v>
      </c>
      <c r="J321" s="29">
        <f>J322+J324+J330+J334+J337+J341+J343+J346+J347+J354+J355+J363+J365+J368+J372+J379+J380+J381+J340+J332+J327+J366+J328+J338+J339</f>
        <v>43772000</v>
      </c>
      <c r="K321" s="29">
        <f>K322+K324+K330+K334+K337+K341+K343+K346+K347+K354+K355+K363+K365+K368+K372+K379+K380+K381+K340+K332+K327+K366+K328+K338+K339</f>
        <v>43772000</v>
      </c>
      <c r="L321" s="29">
        <f>L322+L324+L330+L334+L337+L341+L343+L346+L347+L354+L355+L363+L365+L368+L372+L379+L380+L381+L340+L332+L327+L366</f>
        <v>0</v>
      </c>
      <c r="M321" s="29">
        <f>M322+M324+M330+M334+M337+M341+M343+M346+M347+M354+M355+M363+M365+M368+M372+M379+M380+M381+M340+M332+M327+M366</f>
        <v>0</v>
      </c>
      <c r="N321" s="29">
        <f>N322+N324+N330+N334+N337+N341+N343+N346+N347+N354+N355+N363+N365+N368+N372+N379+N380+N381+N340+N332+N327+N366</f>
        <v>0</v>
      </c>
      <c r="O321" s="29">
        <f>O322+O324+O330+O334+O337+O341+O343+O346+O347+O354+O355+O363+O365+O368+O372+O379+O380+O381+O340+O332+O327+O366+O328+O338+O339</f>
        <v>43772000</v>
      </c>
      <c r="P321" s="13">
        <f t="shared" si="58"/>
        <v>183921500</v>
      </c>
      <c r="Q321" s="109"/>
    </row>
    <row r="322" spans="1:17" ht="25.5" x14ac:dyDescent="0.2">
      <c r="A322" s="41" t="s">
        <v>381</v>
      </c>
      <c r="B322" s="4" t="s">
        <v>235</v>
      </c>
      <c r="C322" s="4" t="s">
        <v>163</v>
      </c>
      <c r="D322" s="14" t="s">
        <v>642</v>
      </c>
      <c r="E322" s="11">
        <f t="shared" ref="E322:E377" si="65">F322+I322</f>
        <v>10720000</v>
      </c>
      <c r="F322" s="12">
        <v>10720000</v>
      </c>
      <c r="G322" s="12">
        <v>8221100</v>
      </c>
      <c r="H322" s="12"/>
      <c r="I322" s="12"/>
      <c r="J322" s="11">
        <f t="shared" ref="J322:J371" si="66">L322+O322</f>
        <v>0</v>
      </c>
      <c r="K322" s="12"/>
      <c r="L322" s="12"/>
      <c r="M322" s="12"/>
      <c r="N322" s="12"/>
      <c r="O322" s="12">
        <f t="shared" ref="O322:O341" si="67">K322</f>
        <v>0</v>
      </c>
      <c r="P322" s="13">
        <f t="shared" ref="P322:P384" si="68">E322+J322</f>
        <v>10720000</v>
      </c>
    </row>
    <row r="323" spans="1:17" ht="16.5" hidden="1" customHeight="1" x14ac:dyDescent="0.2">
      <c r="A323" s="41" t="s">
        <v>382</v>
      </c>
      <c r="B323" s="20" t="s">
        <v>106</v>
      </c>
      <c r="C323" s="20" t="s">
        <v>179</v>
      </c>
      <c r="D323" s="5" t="s">
        <v>237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671</v>
      </c>
      <c r="B324" s="98" t="s">
        <v>648</v>
      </c>
      <c r="C324" s="20" t="s">
        <v>180</v>
      </c>
      <c r="D324" s="21" t="s">
        <v>657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608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 t="shared" si="67"/>
        <v>0</v>
      </c>
      <c r="P325" s="13">
        <f>E325+J325</f>
        <v>0</v>
      </c>
    </row>
    <row r="326" spans="1:17" ht="25.5" hidden="1" x14ac:dyDescent="0.2">
      <c r="A326" s="41" t="s">
        <v>570</v>
      </c>
      <c r="B326" s="20" t="s">
        <v>164</v>
      </c>
      <c r="C326" s="20" t="s">
        <v>181</v>
      </c>
      <c r="D326" s="21" t="s">
        <v>617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22</v>
      </c>
      <c r="B327" s="20" t="s">
        <v>23</v>
      </c>
      <c r="C327" s="20" t="s">
        <v>182</v>
      </c>
      <c r="D327" s="5" t="s">
        <v>37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688</v>
      </c>
      <c r="B328" s="20" t="s">
        <v>687</v>
      </c>
      <c r="C328" s="20" t="s">
        <v>182</v>
      </c>
      <c r="D328" s="5" t="s">
        <v>689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 t="shared" si="67"/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690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 t="shared" si="67"/>
        <v>0</v>
      </c>
      <c r="P329" s="16">
        <f t="shared" si="68"/>
        <v>0</v>
      </c>
    </row>
    <row r="330" spans="1:17" x14ac:dyDescent="0.2">
      <c r="A330" s="41" t="s">
        <v>401</v>
      </c>
      <c r="B330" s="4" t="s">
        <v>80</v>
      </c>
      <c r="C330" s="4" t="s">
        <v>53</v>
      </c>
      <c r="D330" s="5" t="s">
        <v>137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519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547</v>
      </c>
      <c r="B332" s="4" t="s">
        <v>245</v>
      </c>
      <c r="C332" s="4" t="s">
        <v>54</v>
      </c>
      <c r="D332" s="5" t="s">
        <v>139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402</v>
      </c>
      <c r="B333" s="4" t="s">
        <v>253</v>
      </c>
      <c r="C333" s="4"/>
      <c r="D333" s="14" t="s">
        <v>465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403</v>
      </c>
      <c r="B334" s="3" t="s">
        <v>256</v>
      </c>
      <c r="C334" s="3" t="s">
        <v>491</v>
      </c>
      <c r="D334" s="15" t="s">
        <v>255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567</v>
      </c>
      <c r="B335" s="4" t="s">
        <v>100</v>
      </c>
      <c r="C335" s="20" t="s">
        <v>113</v>
      </c>
      <c r="D335" s="21" t="s">
        <v>332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597</v>
      </c>
      <c r="B336" s="4" t="s">
        <v>185</v>
      </c>
      <c r="C336" s="22" t="s">
        <v>52</v>
      </c>
      <c r="D336" s="5" t="s">
        <v>135</v>
      </c>
      <c r="E336" s="11"/>
      <c r="F336" s="12"/>
      <c r="G336" s="12"/>
      <c r="H336" s="12"/>
      <c r="I336" s="12"/>
      <c r="J336" s="11">
        <f t="shared" ref="J336:J341" si="69">L336+O336</f>
        <v>0</v>
      </c>
      <c r="K336" s="12"/>
      <c r="L336" s="12"/>
      <c r="M336" s="12"/>
      <c r="N336" s="12"/>
      <c r="O336" s="12">
        <f t="shared" si="67"/>
        <v>0</v>
      </c>
      <c r="P336" s="13">
        <f t="shared" ref="P336:P341" si="70">E336+J336</f>
        <v>0</v>
      </c>
    </row>
    <row r="337" spans="1:16" ht="25.5" hidden="1" x14ac:dyDescent="0.2">
      <c r="A337" s="41" t="s">
        <v>623</v>
      </c>
      <c r="B337" s="4" t="s">
        <v>621</v>
      </c>
      <c r="C337" s="22" t="s">
        <v>52</v>
      </c>
      <c r="D337" s="5" t="s">
        <v>622</v>
      </c>
      <c r="E337" s="11"/>
      <c r="F337" s="12"/>
      <c r="G337" s="12"/>
      <c r="H337" s="12"/>
      <c r="I337" s="12"/>
      <c r="J337" s="11">
        <f t="shared" si="69"/>
        <v>0</v>
      </c>
      <c r="K337" s="12"/>
      <c r="L337" s="12"/>
      <c r="M337" s="12"/>
      <c r="N337" s="12"/>
      <c r="O337" s="12">
        <f t="shared" si="67"/>
        <v>0</v>
      </c>
      <c r="P337" s="13">
        <f t="shared" si="70"/>
        <v>0</v>
      </c>
    </row>
    <row r="338" spans="1:16" x14ac:dyDescent="0.2">
      <c r="A338" s="116" t="s">
        <v>697</v>
      </c>
      <c r="B338" s="117" t="s">
        <v>345</v>
      </c>
      <c r="C338" s="22"/>
      <c r="D338" s="5"/>
      <c r="E338" s="11"/>
      <c r="F338" s="12"/>
      <c r="G338" s="12"/>
      <c r="H338" s="12"/>
      <c r="I338" s="12"/>
      <c r="J338" s="11">
        <f t="shared" si="69"/>
        <v>1000000</v>
      </c>
      <c r="K338" s="114">
        <v>1000000</v>
      </c>
      <c r="L338" s="12"/>
      <c r="M338" s="12"/>
      <c r="N338" s="12"/>
      <c r="O338" s="12">
        <f t="shared" si="67"/>
        <v>1000000</v>
      </c>
      <c r="P338" s="13">
        <f t="shared" si="70"/>
        <v>1000000</v>
      </c>
    </row>
    <row r="339" spans="1:16" x14ac:dyDescent="0.2">
      <c r="A339" s="41" t="s">
        <v>21</v>
      </c>
      <c r="B339" s="4" t="s">
        <v>500</v>
      </c>
      <c r="C339" s="22" t="s">
        <v>116</v>
      </c>
      <c r="D339" s="5" t="s">
        <v>501</v>
      </c>
      <c r="E339" s="11">
        <f>F339</f>
        <v>0</v>
      </c>
      <c r="F339" s="12"/>
      <c r="G339" s="12"/>
      <c r="H339" s="12"/>
      <c r="I339" s="12"/>
      <c r="J339" s="11">
        <f t="shared" si="69"/>
        <v>200000</v>
      </c>
      <c r="K339" s="12">
        <v>200000</v>
      </c>
      <c r="L339" s="12"/>
      <c r="M339" s="12"/>
      <c r="N339" s="12"/>
      <c r="O339" s="12">
        <f t="shared" si="67"/>
        <v>200000</v>
      </c>
      <c r="P339" s="13">
        <f t="shared" si="70"/>
        <v>200000</v>
      </c>
    </row>
    <row r="340" spans="1:16" x14ac:dyDescent="0.2">
      <c r="A340" s="41" t="s">
        <v>18</v>
      </c>
      <c r="B340" s="4" t="s">
        <v>347</v>
      </c>
      <c r="C340" s="22" t="s">
        <v>116</v>
      </c>
      <c r="D340" s="5" t="s">
        <v>349</v>
      </c>
      <c r="E340" s="11"/>
      <c r="F340" s="12"/>
      <c r="G340" s="12"/>
      <c r="H340" s="12"/>
      <c r="I340" s="12"/>
      <c r="J340" s="11">
        <f t="shared" si="69"/>
        <v>122985</v>
      </c>
      <c r="K340" s="12">
        <v>122985</v>
      </c>
      <c r="L340" s="12"/>
      <c r="M340" s="12"/>
      <c r="N340" s="12"/>
      <c r="O340" s="12">
        <f t="shared" si="67"/>
        <v>122985</v>
      </c>
      <c r="P340" s="13">
        <f t="shared" si="70"/>
        <v>122985</v>
      </c>
    </row>
    <row r="341" spans="1:16" ht="25.5" x14ac:dyDescent="0.2">
      <c r="A341" s="41" t="s">
        <v>10</v>
      </c>
      <c r="B341" s="4" t="s">
        <v>399</v>
      </c>
      <c r="C341" s="4" t="s">
        <v>116</v>
      </c>
      <c r="D341" s="21" t="s">
        <v>400</v>
      </c>
      <c r="E341" s="11">
        <f>F341+I341</f>
        <v>0</v>
      </c>
      <c r="F341" s="12"/>
      <c r="G341" s="12"/>
      <c r="H341" s="12"/>
      <c r="I341" s="12"/>
      <c r="J341" s="11">
        <f t="shared" si="69"/>
        <v>2000000</v>
      </c>
      <c r="K341" s="12">
        <v>2000000</v>
      </c>
      <c r="L341" s="12"/>
      <c r="M341" s="12"/>
      <c r="N341" s="12"/>
      <c r="O341" s="12">
        <f t="shared" si="67"/>
        <v>2000000</v>
      </c>
      <c r="P341" s="13">
        <f t="shared" si="70"/>
        <v>2000000</v>
      </c>
    </row>
    <row r="342" spans="1:16" hidden="1" x14ac:dyDescent="0.2">
      <c r="A342" s="41"/>
      <c r="B342" s="4"/>
      <c r="C342" s="22"/>
      <c r="D342" s="5"/>
      <c r="E342" s="11"/>
      <c r="F342" s="12"/>
      <c r="G342" s="12"/>
      <c r="H342" s="12"/>
      <c r="I342" s="12"/>
      <c r="J342" s="11"/>
      <c r="K342" s="12"/>
      <c r="L342" s="12"/>
      <c r="M342" s="12"/>
      <c r="N342" s="12"/>
      <c r="O342" s="12"/>
      <c r="P342" s="13"/>
    </row>
    <row r="343" spans="1:16" x14ac:dyDescent="0.2">
      <c r="A343" s="41" t="s">
        <v>404</v>
      </c>
      <c r="B343" s="20" t="s">
        <v>351</v>
      </c>
      <c r="C343" s="20" t="s">
        <v>116</v>
      </c>
      <c r="D343" s="21" t="s">
        <v>350</v>
      </c>
      <c r="E343" s="11">
        <f t="shared" si="65"/>
        <v>77929500</v>
      </c>
      <c r="F343" s="30">
        <v>77929500</v>
      </c>
      <c r="G343" s="30"/>
      <c r="H343" s="30">
        <v>12550000</v>
      </c>
      <c r="I343" s="30"/>
      <c r="J343" s="11">
        <f t="shared" si="66"/>
        <v>1600000</v>
      </c>
      <c r="K343" s="30">
        <v>1600000</v>
      </c>
      <c r="L343" s="30"/>
      <c r="M343" s="30"/>
      <c r="N343" s="30"/>
      <c r="O343" s="12">
        <f t="shared" ref="O343:O355" si="71">K343</f>
        <v>1600000</v>
      </c>
      <c r="P343" s="13">
        <f t="shared" si="68"/>
        <v>79529500</v>
      </c>
    </row>
    <row r="344" spans="1:16" ht="25.5" hidden="1" x14ac:dyDescent="0.2">
      <c r="A344" s="41"/>
      <c r="B344" s="20"/>
      <c r="C344" s="20"/>
      <c r="D344" s="19" t="s">
        <v>554</v>
      </c>
      <c r="E344" s="10">
        <f>F344</f>
        <v>0</v>
      </c>
      <c r="F344" s="110"/>
      <c r="G344" s="33"/>
      <c r="H344" s="33"/>
      <c r="I344" s="33"/>
      <c r="J344" s="71">
        <f>L344+O344</f>
        <v>0</v>
      </c>
      <c r="K344" s="33"/>
      <c r="L344" s="30"/>
      <c r="M344" s="30"/>
      <c r="N344" s="30"/>
      <c r="O344" s="30">
        <f t="shared" si="71"/>
        <v>0</v>
      </c>
      <c r="P344" s="16">
        <f t="shared" si="68"/>
        <v>0</v>
      </c>
    </row>
    <row r="345" spans="1:16" hidden="1" x14ac:dyDescent="0.2">
      <c r="A345" s="41" t="s">
        <v>19</v>
      </c>
      <c r="B345" s="20" t="s">
        <v>355</v>
      </c>
      <c r="C345" s="20" t="s">
        <v>116</v>
      </c>
      <c r="D345" s="5" t="s">
        <v>20</v>
      </c>
      <c r="E345" s="11">
        <f t="shared" si="65"/>
        <v>0</v>
      </c>
      <c r="F345" s="30"/>
      <c r="G345" s="30"/>
      <c r="H345" s="30"/>
      <c r="I345" s="30"/>
      <c r="J345" s="11">
        <f t="shared" si="66"/>
        <v>0</v>
      </c>
      <c r="K345" s="30"/>
      <c r="L345" s="30"/>
      <c r="M345" s="30"/>
      <c r="N345" s="30"/>
      <c r="O345" s="12">
        <f t="shared" si="71"/>
        <v>0</v>
      </c>
      <c r="P345" s="13">
        <f>E345+J345</f>
        <v>0</v>
      </c>
    </row>
    <row r="346" spans="1:16" x14ac:dyDescent="0.2">
      <c r="A346" s="41" t="s">
        <v>606</v>
      </c>
      <c r="B346" s="81" t="s">
        <v>378</v>
      </c>
      <c r="C346" s="81" t="s">
        <v>208</v>
      </c>
      <c r="D346" s="5" t="s">
        <v>377</v>
      </c>
      <c r="E346" s="11">
        <f>F346+I346</f>
        <v>0</v>
      </c>
      <c r="F346" s="12"/>
      <c r="G346" s="12"/>
      <c r="H346" s="12"/>
      <c r="I346" s="12"/>
      <c r="J346" s="11">
        <f>L346+O346</f>
        <v>220000</v>
      </c>
      <c r="K346" s="12">
        <v>220000</v>
      </c>
      <c r="L346" s="12"/>
      <c r="M346" s="12"/>
      <c r="N346" s="12"/>
      <c r="O346" s="12">
        <f t="shared" si="71"/>
        <v>220000</v>
      </c>
      <c r="P346" s="13">
        <f>E346+J346</f>
        <v>220000</v>
      </c>
    </row>
    <row r="347" spans="1:16" x14ac:dyDescent="0.2">
      <c r="A347" s="41" t="s">
        <v>408</v>
      </c>
      <c r="B347" s="4" t="s">
        <v>406</v>
      </c>
      <c r="C347" s="4" t="s">
        <v>407</v>
      </c>
      <c r="D347" s="14" t="s">
        <v>405</v>
      </c>
      <c r="E347" s="11">
        <f t="shared" si="65"/>
        <v>0</v>
      </c>
      <c r="F347" s="12"/>
      <c r="G347" s="12"/>
      <c r="H347" s="12"/>
      <c r="I347" s="12"/>
      <c r="J347" s="11">
        <f t="shared" si="66"/>
        <v>3355000</v>
      </c>
      <c r="K347" s="12">
        <v>3355000</v>
      </c>
      <c r="L347" s="12"/>
      <c r="M347" s="12"/>
      <c r="N347" s="12"/>
      <c r="O347" s="12">
        <f t="shared" si="71"/>
        <v>3355000</v>
      </c>
      <c r="P347" s="13">
        <f t="shared" si="68"/>
        <v>3355000</v>
      </c>
    </row>
    <row r="348" spans="1:16" s="1" customFormat="1" ht="25.5" hidden="1" x14ac:dyDescent="0.2">
      <c r="A348" s="36"/>
      <c r="B348" s="3"/>
      <c r="C348" s="3"/>
      <c r="D348" s="19" t="s">
        <v>554</v>
      </c>
      <c r="E348" s="10"/>
      <c r="F348" s="17"/>
      <c r="G348" s="17"/>
      <c r="H348" s="17"/>
      <c r="I348" s="17"/>
      <c r="J348" s="10">
        <f>K348</f>
        <v>0</v>
      </c>
      <c r="K348" s="17"/>
      <c r="L348" s="17"/>
      <c r="M348" s="17"/>
      <c r="N348" s="17"/>
      <c r="O348" s="17">
        <f t="shared" si="71"/>
        <v>0</v>
      </c>
      <c r="P348" s="16">
        <f t="shared" si="68"/>
        <v>0</v>
      </c>
    </row>
    <row r="349" spans="1:16" s="1" customFormat="1" ht="12.6" hidden="1" customHeight="1" x14ac:dyDescent="0.2">
      <c r="A349" s="36"/>
      <c r="B349" s="3"/>
      <c r="C349" s="3"/>
      <c r="D349" s="19" t="s">
        <v>519</v>
      </c>
      <c r="E349" s="10"/>
      <c r="F349" s="17"/>
      <c r="G349" s="17"/>
      <c r="H349" s="17"/>
      <c r="I349" s="17"/>
      <c r="J349" s="10">
        <f t="shared" si="66"/>
        <v>0</v>
      </c>
      <c r="K349" s="17"/>
      <c r="L349" s="17"/>
      <c r="M349" s="17"/>
      <c r="N349" s="17"/>
      <c r="O349" s="17">
        <f t="shared" si="71"/>
        <v>0</v>
      </c>
      <c r="P349" s="16">
        <f>E349+J349</f>
        <v>0</v>
      </c>
    </row>
    <row r="350" spans="1:16" hidden="1" x14ac:dyDescent="0.2">
      <c r="A350" s="41" t="s">
        <v>411</v>
      </c>
      <c r="B350" s="4" t="s">
        <v>410</v>
      </c>
      <c r="C350" s="4"/>
      <c r="D350" s="21" t="s">
        <v>409</v>
      </c>
      <c r="E350" s="11">
        <f t="shared" si="65"/>
        <v>0</v>
      </c>
      <c r="F350" s="12"/>
      <c r="G350" s="12"/>
      <c r="H350" s="12"/>
      <c r="I350" s="12"/>
      <c r="J350" s="11">
        <f t="shared" si="66"/>
        <v>0</v>
      </c>
      <c r="K350" s="12"/>
      <c r="L350" s="12"/>
      <c r="M350" s="12">
        <f>SUM(M353:M355)</f>
        <v>0</v>
      </c>
      <c r="N350" s="12">
        <f>SUM(N353:N355)</f>
        <v>0</v>
      </c>
      <c r="O350" s="12">
        <f t="shared" si="71"/>
        <v>0</v>
      </c>
      <c r="P350" s="13">
        <f>E350+J350</f>
        <v>0</v>
      </c>
    </row>
    <row r="351" spans="1:16" s="1" customFormat="1" ht="51" hidden="1" x14ac:dyDescent="0.2">
      <c r="A351" s="36"/>
      <c r="B351" s="3"/>
      <c r="C351" s="3"/>
      <c r="D351" s="19" t="s">
        <v>607</v>
      </c>
      <c r="E351" s="10"/>
      <c r="F351" s="17"/>
      <c r="G351" s="17"/>
      <c r="H351" s="17"/>
      <c r="I351" s="17"/>
      <c r="J351" s="11">
        <f t="shared" si="66"/>
        <v>0</v>
      </c>
      <c r="K351" s="17"/>
      <c r="L351" s="17"/>
      <c r="M351" s="17"/>
      <c r="N351" s="17"/>
      <c r="O351" s="12">
        <f t="shared" si="71"/>
        <v>0</v>
      </c>
      <c r="P351" s="13">
        <f>E351+J351</f>
        <v>0</v>
      </c>
    </row>
    <row r="352" spans="1:16" s="1" customFormat="1" hidden="1" x14ac:dyDescent="0.2">
      <c r="A352" s="36"/>
      <c r="B352" s="3"/>
      <c r="C352" s="3"/>
      <c r="D352" s="19" t="s">
        <v>519</v>
      </c>
      <c r="E352" s="10"/>
      <c r="F352" s="17"/>
      <c r="G352" s="17"/>
      <c r="H352" s="17"/>
      <c r="I352" s="17"/>
      <c r="J352" s="10">
        <f>K352+L352</f>
        <v>0</v>
      </c>
      <c r="K352" s="17"/>
      <c r="L352" s="17"/>
      <c r="M352" s="17"/>
      <c r="N352" s="17"/>
      <c r="O352" s="12">
        <f t="shared" si="71"/>
        <v>0</v>
      </c>
      <c r="P352" s="13">
        <f>E352+J352</f>
        <v>0</v>
      </c>
    </row>
    <row r="353" spans="1:16" s="1" customFormat="1" hidden="1" x14ac:dyDescent="0.2">
      <c r="A353" s="36" t="s">
        <v>415</v>
      </c>
      <c r="B353" s="3" t="s">
        <v>412</v>
      </c>
      <c r="C353" s="3" t="s">
        <v>407</v>
      </c>
      <c r="D353" s="19" t="s">
        <v>418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71"/>
        <v>0</v>
      </c>
      <c r="P353" s="13">
        <f t="shared" si="68"/>
        <v>0</v>
      </c>
    </row>
    <row r="354" spans="1:16" s="1" customFormat="1" hidden="1" x14ac:dyDescent="0.2">
      <c r="A354" s="36" t="s">
        <v>416</v>
      </c>
      <c r="B354" s="3" t="s">
        <v>413</v>
      </c>
      <c r="C354" s="3" t="s">
        <v>407</v>
      </c>
      <c r="D354" s="19" t="s">
        <v>419</v>
      </c>
      <c r="E354" s="11">
        <f t="shared" si="65"/>
        <v>0</v>
      </c>
      <c r="F354" s="17"/>
      <c r="G354" s="17"/>
      <c r="H354" s="17"/>
      <c r="I354" s="17"/>
      <c r="J354" s="11">
        <f t="shared" si="66"/>
        <v>0</v>
      </c>
      <c r="K354" s="17"/>
      <c r="L354" s="17"/>
      <c r="M354" s="17"/>
      <c r="N354" s="17"/>
      <c r="O354" s="12">
        <f t="shared" si="71"/>
        <v>0</v>
      </c>
      <c r="P354" s="13">
        <f t="shared" si="68"/>
        <v>0</v>
      </c>
    </row>
    <row r="355" spans="1:16" s="1" customFormat="1" x14ac:dyDescent="0.2">
      <c r="A355" s="36" t="s">
        <v>417</v>
      </c>
      <c r="B355" s="3" t="s">
        <v>414</v>
      </c>
      <c r="C355" s="3" t="s">
        <v>407</v>
      </c>
      <c r="D355" s="19" t="s">
        <v>420</v>
      </c>
      <c r="E355" s="11">
        <f t="shared" si="65"/>
        <v>0</v>
      </c>
      <c r="F355" s="17"/>
      <c r="G355" s="17"/>
      <c r="H355" s="17"/>
      <c r="I355" s="17"/>
      <c r="J355" s="11">
        <f t="shared" si="66"/>
        <v>550000</v>
      </c>
      <c r="K355" s="17">
        <v>550000</v>
      </c>
      <c r="L355" s="17"/>
      <c r="M355" s="17"/>
      <c r="N355" s="17"/>
      <c r="O355" s="12">
        <f t="shared" si="71"/>
        <v>550000</v>
      </c>
      <c r="P355" s="13">
        <f t="shared" si="68"/>
        <v>550000</v>
      </c>
    </row>
    <row r="356" spans="1:16" ht="25.5" hidden="1" x14ac:dyDescent="0.2">
      <c r="A356" s="41">
        <v>4713100</v>
      </c>
      <c r="B356" s="4" t="s">
        <v>197</v>
      </c>
      <c r="C356" s="4"/>
      <c r="D356" s="21" t="s">
        <v>64</v>
      </c>
      <c r="E356" s="11">
        <f>E357</f>
        <v>0</v>
      </c>
      <c r="F356" s="11">
        <f t="shared" ref="F356:O356" si="72">F357</f>
        <v>0</v>
      </c>
      <c r="G356" s="11">
        <f t="shared" si="72"/>
        <v>0</v>
      </c>
      <c r="H356" s="11">
        <f t="shared" si="72"/>
        <v>0</v>
      </c>
      <c r="I356" s="11">
        <f t="shared" si="72"/>
        <v>0</v>
      </c>
      <c r="J356" s="11">
        <f t="shared" si="66"/>
        <v>0</v>
      </c>
      <c r="K356" s="11"/>
      <c r="L356" s="11">
        <f t="shared" si="72"/>
        <v>0</v>
      </c>
      <c r="M356" s="11">
        <f t="shared" si="72"/>
        <v>0</v>
      </c>
      <c r="N356" s="11">
        <f t="shared" si="72"/>
        <v>0</v>
      </c>
      <c r="O356" s="11">
        <f t="shared" si="72"/>
        <v>0</v>
      </c>
      <c r="P356" s="13">
        <f t="shared" si="68"/>
        <v>0</v>
      </c>
    </row>
    <row r="357" spans="1:16" s="1" customFormat="1" hidden="1" x14ac:dyDescent="0.2">
      <c r="A357" s="36">
        <v>4713105</v>
      </c>
      <c r="B357" s="3" t="s">
        <v>99</v>
      </c>
      <c r="C357" s="3" t="s">
        <v>106</v>
      </c>
      <c r="D357" s="24" t="s">
        <v>152</v>
      </c>
      <c r="E357" s="10">
        <f>F357+I357</f>
        <v>0</v>
      </c>
      <c r="F357" s="33"/>
      <c r="G357" s="33"/>
      <c r="H357" s="33"/>
      <c r="I357" s="33"/>
      <c r="J357" s="11">
        <f t="shared" si="66"/>
        <v>0</v>
      </c>
      <c r="K357" s="17"/>
      <c r="L357" s="33"/>
      <c r="M357" s="33"/>
      <c r="N357" s="33"/>
      <c r="O357" s="17">
        <f>K357</f>
        <v>0</v>
      </c>
      <c r="P357" s="13">
        <f t="shared" si="68"/>
        <v>0</v>
      </c>
    </row>
    <row r="358" spans="1:16" hidden="1" x14ac:dyDescent="0.2">
      <c r="A358" s="41">
        <v>4715040</v>
      </c>
      <c r="B358" s="20" t="s">
        <v>186</v>
      </c>
      <c r="C358" s="20"/>
      <c r="D358" s="5" t="s">
        <v>187</v>
      </c>
      <c r="E358" s="11">
        <f>E359</f>
        <v>0</v>
      </c>
      <c r="F358" s="11">
        <f t="shared" ref="F358:O358" si="73">F359</f>
        <v>0</v>
      </c>
      <c r="G358" s="11">
        <f t="shared" si="73"/>
        <v>0</v>
      </c>
      <c r="H358" s="11">
        <f t="shared" si="73"/>
        <v>0</v>
      </c>
      <c r="I358" s="11">
        <f t="shared" si="73"/>
        <v>0</v>
      </c>
      <c r="J358" s="11">
        <f t="shared" si="66"/>
        <v>0</v>
      </c>
      <c r="K358" s="11"/>
      <c r="L358" s="11">
        <f t="shared" si="73"/>
        <v>0</v>
      </c>
      <c r="M358" s="11">
        <f t="shared" si="73"/>
        <v>0</v>
      </c>
      <c r="N358" s="11">
        <f t="shared" si="73"/>
        <v>0</v>
      </c>
      <c r="O358" s="11">
        <f t="shared" si="73"/>
        <v>0</v>
      </c>
      <c r="P358" s="13">
        <f t="shared" si="68"/>
        <v>0</v>
      </c>
    </row>
    <row r="359" spans="1:16" hidden="1" x14ac:dyDescent="0.2">
      <c r="A359" s="74">
        <v>4715041</v>
      </c>
      <c r="B359" s="22" t="s">
        <v>188</v>
      </c>
      <c r="C359" s="22" t="s">
        <v>52</v>
      </c>
      <c r="D359" s="24" t="s">
        <v>189</v>
      </c>
      <c r="E359" s="11">
        <f>F359+I359</f>
        <v>0</v>
      </c>
      <c r="F359" s="33"/>
      <c r="G359" s="33"/>
      <c r="H359" s="33"/>
      <c r="I359" s="33"/>
      <c r="J359" s="11">
        <f t="shared" si="66"/>
        <v>0</v>
      </c>
      <c r="K359" s="12"/>
      <c r="L359" s="33"/>
      <c r="M359" s="33"/>
      <c r="N359" s="33"/>
      <c r="O359" s="17">
        <f>K359</f>
        <v>0</v>
      </c>
      <c r="P359" s="13">
        <f t="shared" si="68"/>
        <v>0</v>
      </c>
    </row>
    <row r="360" spans="1:16" hidden="1" x14ac:dyDescent="0.2">
      <c r="A360" s="41">
        <v>4716050</v>
      </c>
      <c r="B360" s="4" t="s">
        <v>198</v>
      </c>
      <c r="C360" s="4"/>
      <c r="D360" s="47" t="s">
        <v>126</v>
      </c>
      <c r="E360" s="11">
        <f t="shared" si="65"/>
        <v>0</v>
      </c>
      <c r="F360" s="30"/>
      <c r="G360" s="30"/>
      <c r="H360" s="30"/>
      <c r="I360" s="30"/>
      <c r="J360" s="11">
        <f t="shared" si="66"/>
        <v>0</v>
      </c>
      <c r="K360" s="30"/>
      <c r="L360" s="30"/>
      <c r="M360" s="30"/>
      <c r="N360" s="30"/>
      <c r="O360" s="30">
        <f>O361</f>
        <v>0</v>
      </c>
      <c r="P360" s="13">
        <f t="shared" si="68"/>
        <v>0</v>
      </c>
    </row>
    <row r="361" spans="1:16" s="1" customFormat="1" hidden="1" x14ac:dyDescent="0.2">
      <c r="A361" s="36">
        <v>4716051</v>
      </c>
      <c r="B361" s="3" t="s">
        <v>102</v>
      </c>
      <c r="C361" s="3" t="s">
        <v>116</v>
      </c>
      <c r="D361" s="90" t="s">
        <v>127</v>
      </c>
      <c r="E361" s="11">
        <f t="shared" si="65"/>
        <v>0</v>
      </c>
      <c r="F361" s="33"/>
      <c r="G361" s="33"/>
      <c r="H361" s="33"/>
      <c r="I361" s="33"/>
      <c r="J361" s="11">
        <f t="shared" si="66"/>
        <v>0</v>
      </c>
      <c r="K361" s="33"/>
      <c r="L361" s="33"/>
      <c r="M361" s="33"/>
      <c r="N361" s="33"/>
      <c r="O361" s="17">
        <f t="shared" ref="O361:O369" si="74">K361</f>
        <v>0</v>
      </c>
      <c r="P361" s="13">
        <f t="shared" si="68"/>
        <v>0</v>
      </c>
    </row>
    <row r="362" spans="1:16" s="1" customFormat="1" ht="25.5" hidden="1" x14ac:dyDescent="0.2">
      <c r="A362" s="36"/>
      <c r="B362" s="3"/>
      <c r="C362" s="3"/>
      <c r="D362" s="69" t="s">
        <v>46</v>
      </c>
      <c r="E362" s="11"/>
      <c r="F362" s="33"/>
      <c r="G362" s="33"/>
      <c r="H362" s="33"/>
      <c r="I362" s="33"/>
      <c r="J362" s="10">
        <f t="shared" si="66"/>
        <v>0</v>
      </c>
      <c r="K362" s="33"/>
      <c r="L362" s="33"/>
      <c r="M362" s="33"/>
      <c r="N362" s="33"/>
      <c r="O362" s="33">
        <f>K362</f>
        <v>0</v>
      </c>
      <c r="P362" s="13">
        <f t="shared" si="68"/>
        <v>0</v>
      </c>
    </row>
    <row r="363" spans="1:16" ht="15.75" customHeight="1" x14ac:dyDescent="0.2">
      <c r="A363" s="41" t="s">
        <v>513</v>
      </c>
      <c r="B363" s="4" t="s">
        <v>514</v>
      </c>
      <c r="C363" s="4" t="s">
        <v>407</v>
      </c>
      <c r="D363" s="21" t="s">
        <v>596</v>
      </c>
      <c r="E363" s="11">
        <f t="shared" si="65"/>
        <v>0</v>
      </c>
      <c r="F363" s="12"/>
      <c r="G363" s="12"/>
      <c r="H363" s="12"/>
      <c r="I363" s="12"/>
      <c r="J363" s="11">
        <f t="shared" si="66"/>
        <v>270000</v>
      </c>
      <c r="K363" s="12">
        <v>270000</v>
      </c>
      <c r="L363" s="12"/>
      <c r="M363" s="12"/>
      <c r="N363" s="12"/>
      <c r="O363" s="12">
        <f>K363</f>
        <v>270000</v>
      </c>
      <c r="P363" s="13">
        <f t="shared" si="68"/>
        <v>270000</v>
      </c>
    </row>
    <row r="364" spans="1:16" ht="27.75" hidden="1" customHeight="1" x14ac:dyDescent="0.2">
      <c r="A364" s="41" t="s">
        <v>527</v>
      </c>
      <c r="B364" s="4" t="s">
        <v>528</v>
      </c>
      <c r="C364" s="4"/>
      <c r="D364" s="21" t="s">
        <v>529</v>
      </c>
      <c r="E364" s="11">
        <f t="shared" si="65"/>
        <v>0</v>
      </c>
      <c r="F364" s="12"/>
      <c r="G364" s="12"/>
      <c r="H364" s="12"/>
      <c r="I364" s="12"/>
      <c r="J364" s="11">
        <f t="shared" si="66"/>
        <v>0</v>
      </c>
      <c r="K364" s="12"/>
      <c r="L364" s="12"/>
      <c r="M364" s="12"/>
      <c r="N364" s="12"/>
      <c r="O364" s="12">
        <f t="shared" si="74"/>
        <v>0</v>
      </c>
      <c r="P364" s="13">
        <f t="shared" si="68"/>
        <v>0</v>
      </c>
    </row>
    <row r="365" spans="1:16" s="1" customFormat="1" ht="25.5" x14ac:dyDescent="0.2">
      <c r="A365" s="36" t="s">
        <v>530</v>
      </c>
      <c r="B365" s="3" t="s">
        <v>531</v>
      </c>
      <c r="C365" s="3" t="s">
        <v>169</v>
      </c>
      <c r="D365" s="19" t="s">
        <v>532</v>
      </c>
      <c r="E365" s="10">
        <f t="shared" si="65"/>
        <v>0</v>
      </c>
      <c r="F365" s="17"/>
      <c r="G365" s="17"/>
      <c r="H365" s="17"/>
      <c r="I365" s="17"/>
      <c r="J365" s="10">
        <f t="shared" si="66"/>
        <v>320000</v>
      </c>
      <c r="K365" s="17">
        <v>320000</v>
      </c>
      <c r="L365" s="17"/>
      <c r="M365" s="17"/>
      <c r="N365" s="17"/>
      <c r="O365" s="17">
        <f t="shared" si="74"/>
        <v>320000</v>
      </c>
      <c r="P365" s="16">
        <f t="shared" si="68"/>
        <v>320000</v>
      </c>
    </row>
    <row r="366" spans="1:16" ht="25.5" hidden="1" x14ac:dyDescent="0.2">
      <c r="A366" s="41" t="s">
        <v>555</v>
      </c>
      <c r="B366" s="4" t="s">
        <v>552</v>
      </c>
      <c r="C366" s="4" t="s">
        <v>169</v>
      </c>
      <c r="D366" s="21" t="s">
        <v>553</v>
      </c>
      <c r="E366" s="11">
        <f t="shared" si="65"/>
        <v>0</v>
      </c>
      <c r="F366" s="12"/>
      <c r="G366" s="12"/>
      <c r="H366" s="12"/>
      <c r="I366" s="12"/>
      <c r="J366" s="11">
        <f t="shared" si="66"/>
        <v>0</v>
      </c>
      <c r="K366" s="12"/>
      <c r="L366" s="12"/>
      <c r="M366" s="12"/>
      <c r="N366" s="12"/>
      <c r="O366" s="12">
        <f t="shared" si="74"/>
        <v>0</v>
      </c>
      <c r="P366" s="13">
        <f t="shared" si="68"/>
        <v>0</v>
      </c>
    </row>
    <row r="367" spans="1:16" s="1" customFormat="1" ht="25.5" hidden="1" x14ac:dyDescent="0.2">
      <c r="A367" s="36"/>
      <c r="B367" s="3"/>
      <c r="C367" s="3"/>
      <c r="D367" s="19" t="s">
        <v>554</v>
      </c>
      <c r="E367" s="10">
        <f t="shared" si="65"/>
        <v>0</v>
      </c>
      <c r="F367" s="17"/>
      <c r="G367" s="17"/>
      <c r="H367" s="17"/>
      <c r="I367" s="17"/>
      <c r="J367" s="10">
        <f t="shared" si="66"/>
        <v>0</v>
      </c>
      <c r="K367" s="17"/>
      <c r="L367" s="17"/>
      <c r="M367" s="17"/>
      <c r="N367" s="17"/>
      <c r="O367" s="17">
        <f t="shared" si="74"/>
        <v>0</v>
      </c>
      <c r="P367" s="16">
        <f t="shared" si="68"/>
        <v>0</v>
      </c>
    </row>
    <row r="368" spans="1:16" s="1" customFormat="1" ht="25.5" x14ac:dyDescent="0.2">
      <c r="A368" s="36" t="s">
        <v>544</v>
      </c>
      <c r="B368" s="3" t="s">
        <v>542</v>
      </c>
      <c r="C368" s="3" t="s">
        <v>169</v>
      </c>
      <c r="D368" s="35" t="s">
        <v>545</v>
      </c>
      <c r="E368" s="10">
        <f t="shared" si="65"/>
        <v>0</v>
      </c>
      <c r="F368" s="17"/>
      <c r="G368" s="17"/>
      <c r="H368" s="17"/>
      <c r="I368" s="17"/>
      <c r="J368" s="10">
        <f t="shared" si="66"/>
        <v>19693171</v>
      </c>
      <c r="K368" s="17">
        <v>19693171</v>
      </c>
      <c r="L368" s="17"/>
      <c r="M368" s="17"/>
      <c r="N368" s="17"/>
      <c r="O368" s="17">
        <f t="shared" si="74"/>
        <v>19693171</v>
      </c>
      <c r="P368" s="16">
        <f t="shared" si="68"/>
        <v>19693171</v>
      </c>
    </row>
    <row r="369" spans="1:18" s="1" customFormat="1" ht="25.5" hidden="1" x14ac:dyDescent="0.2">
      <c r="A369" s="36"/>
      <c r="B369" s="3"/>
      <c r="C369" s="3"/>
      <c r="D369" s="35" t="s">
        <v>546</v>
      </c>
      <c r="E369" s="10"/>
      <c r="F369" s="17"/>
      <c r="G369" s="17"/>
      <c r="H369" s="17"/>
      <c r="I369" s="17"/>
      <c r="J369" s="10">
        <f t="shared" si="66"/>
        <v>0</v>
      </c>
      <c r="K369" s="17"/>
      <c r="L369" s="17"/>
      <c r="M369" s="17"/>
      <c r="N369" s="17"/>
      <c r="O369" s="17">
        <f t="shared" si="74"/>
        <v>0</v>
      </c>
      <c r="P369" s="16">
        <f t="shared" si="68"/>
        <v>0</v>
      </c>
    </row>
    <row r="370" spans="1:18" hidden="1" x14ac:dyDescent="0.2">
      <c r="A370" s="41" t="s">
        <v>694</v>
      </c>
      <c r="B370" s="8" t="s">
        <v>695</v>
      </c>
      <c r="C370" s="4" t="s">
        <v>27</v>
      </c>
      <c r="D370" s="77" t="s">
        <v>696</v>
      </c>
      <c r="E370" s="11">
        <f t="shared" si="65"/>
        <v>0</v>
      </c>
      <c r="F370" s="12"/>
      <c r="G370" s="12"/>
      <c r="H370" s="12"/>
      <c r="I370" s="12"/>
      <c r="J370" s="10">
        <f t="shared" si="66"/>
        <v>0</v>
      </c>
      <c r="K370" s="12"/>
      <c r="L370" s="12"/>
      <c r="M370" s="12"/>
      <c r="N370" s="12"/>
      <c r="O370" s="12">
        <f>K370</f>
        <v>0</v>
      </c>
      <c r="P370" s="13">
        <f t="shared" si="68"/>
        <v>0</v>
      </c>
    </row>
    <row r="371" spans="1:18" s="1" customFormat="1" ht="51" hidden="1" x14ac:dyDescent="0.2">
      <c r="A371" s="36"/>
      <c r="B371" s="18"/>
      <c r="C371" s="3"/>
      <c r="D371" s="35" t="s">
        <v>628</v>
      </c>
      <c r="E371" s="10"/>
      <c r="F371" s="17"/>
      <c r="G371" s="17"/>
      <c r="H371" s="17"/>
      <c r="I371" s="17"/>
      <c r="J371" s="10">
        <f t="shared" si="66"/>
        <v>0</v>
      </c>
      <c r="K371" s="17"/>
      <c r="L371" s="17"/>
      <c r="M371" s="17"/>
      <c r="N371" s="17"/>
      <c r="O371" s="17"/>
      <c r="P371" s="13">
        <f t="shared" si="68"/>
        <v>0</v>
      </c>
    </row>
    <row r="372" spans="1:18" s="1" customFormat="1" ht="25.5" x14ac:dyDescent="0.2">
      <c r="A372" s="36" t="s">
        <v>588</v>
      </c>
      <c r="B372" s="22" t="s">
        <v>367</v>
      </c>
      <c r="C372" s="3" t="s">
        <v>117</v>
      </c>
      <c r="D372" s="19" t="s">
        <v>366</v>
      </c>
      <c r="E372" s="10">
        <f t="shared" si="65"/>
        <v>51500000</v>
      </c>
      <c r="F372" s="17">
        <v>51500000</v>
      </c>
      <c r="G372" s="17"/>
      <c r="H372" s="17"/>
      <c r="I372" s="17"/>
      <c r="J372" s="11">
        <f t="shared" ref="J372:J378" si="75">L372+O372</f>
        <v>11520844</v>
      </c>
      <c r="K372" s="99">
        <v>11520844</v>
      </c>
      <c r="L372" s="17"/>
      <c r="M372" s="17"/>
      <c r="N372" s="17"/>
      <c r="O372" s="17">
        <f>K372</f>
        <v>11520844</v>
      </c>
      <c r="P372" s="16">
        <f t="shared" si="68"/>
        <v>63020844</v>
      </c>
    </row>
    <row r="373" spans="1:18" s="1" customFormat="1" ht="25.5" hidden="1" x14ac:dyDescent="0.2">
      <c r="A373" s="36"/>
      <c r="B373" s="3"/>
      <c r="C373" s="3"/>
      <c r="D373" s="35" t="s">
        <v>546</v>
      </c>
      <c r="E373" s="10">
        <f t="shared" si="65"/>
        <v>0</v>
      </c>
      <c r="F373" s="17"/>
      <c r="G373" s="17"/>
      <c r="H373" s="17"/>
      <c r="I373" s="17"/>
      <c r="J373" s="11">
        <f t="shared" si="75"/>
        <v>0</v>
      </c>
      <c r="K373" s="17"/>
      <c r="L373" s="17"/>
      <c r="M373" s="17"/>
      <c r="N373" s="17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595</v>
      </c>
      <c r="B374" s="3" t="s">
        <v>232</v>
      </c>
      <c r="C374" s="3" t="s">
        <v>169</v>
      </c>
      <c r="D374" s="73" t="s">
        <v>233</v>
      </c>
      <c r="E374" s="10">
        <f t="shared" si="65"/>
        <v>0</v>
      </c>
      <c r="F374" s="12"/>
      <c r="G374" s="12"/>
      <c r="H374" s="12"/>
      <c r="I374" s="12"/>
      <c r="J374" s="11">
        <f t="shared" si="75"/>
        <v>0</v>
      </c>
      <c r="K374" s="12"/>
      <c r="L374" s="12"/>
      <c r="M374" s="12"/>
      <c r="N374" s="12"/>
      <c r="O374" s="17">
        <f>K374</f>
        <v>0</v>
      </c>
      <c r="P374" s="16">
        <f t="shared" si="68"/>
        <v>0</v>
      </c>
    </row>
    <row r="375" spans="1:18" hidden="1" x14ac:dyDescent="0.2">
      <c r="A375" s="41" t="s">
        <v>612</v>
      </c>
      <c r="B375" s="20" t="s">
        <v>507</v>
      </c>
      <c r="C375" s="20" t="s">
        <v>171</v>
      </c>
      <c r="D375" s="24" t="s">
        <v>175</v>
      </c>
      <c r="E375" s="10">
        <f t="shared" si="65"/>
        <v>0</v>
      </c>
      <c r="F375" s="30"/>
      <c r="G375" s="30"/>
      <c r="H375" s="30"/>
      <c r="I375" s="30"/>
      <c r="J375" s="11">
        <f t="shared" si="75"/>
        <v>0</v>
      </c>
      <c r="K375" s="30"/>
      <c r="L375" s="30"/>
      <c r="M375" s="30"/>
      <c r="N375" s="30"/>
      <c r="O375" s="12"/>
      <c r="P375" s="13">
        <f t="shared" si="68"/>
        <v>0</v>
      </c>
    </row>
    <row r="376" spans="1:18" ht="15" hidden="1" customHeight="1" x14ac:dyDescent="0.2">
      <c r="A376" s="41"/>
      <c r="B376" s="20"/>
      <c r="C376" s="20"/>
      <c r="D376" s="24" t="s">
        <v>520</v>
      </c>
      <c r="E376" s="10">
        <f>F376+I376</f>
        <v>0</v>
      </c>
      <c r="F376" s="33"/>
      <c r="G376" s="33"/>
      <c r="H376" s="33"/>
      <c r="I376" s="33"/>
      <c r="J376" s="10">
        <f>L376+O376</f>
        <v>0</v>
      </c>
      <c r="K376" s="33"/>
      <c r="L376" s="33"/>
      <c r="M376" s="33"/>
      <c r="N376" s="33"/>
      <c r="O376" s="33"/>
      <c r="P376" s="16">
        <f>E376+J376</f>
        <v>0</v>
      </c>
    </row>
    <row r="377" spans="1:18" s="1" customFormat="1" ht="25.5" hidden="1" x14ac:dyDescent="0.2">
      <c r="A377" s="36" t="s">
        <v>610</v>
      </c>
      <c r="B377" s="22" t="s">
        <v>611</v>
      </c>
      <c r="C377" s="22" t="s">
        <v>398</v>
      </c>
      <c r="D377" s="21" t="s">
        <v>613</v>
      </c>
      <c r="E377" s="10">
        <f t="shared" si="65"/>
        <v>0</v>
      </c>
      <c r="F377" s="33"/>
      <c r="G377" s="33"/>
      <c r="H377" s="33"/>
      <c r="I377" s="33"/>
      <c r="J377" s="10">
        <f t="shared" si="75"/>
        <v>0</v>
      </c>
      <c r="K377" s="33"/>
      <c r="L377" s="33"/>
      <c r="M377" s="33"/>
      <c r="N377" s="33"/>
      <c r="O377" s="33"/>
      <c r="P377" s="16">
        <f t="shared" si="68"/>
        <v>0</v>
      </c>
    </row>
    <row r="378" spans="1:18" s="1" customFormat="1" ht="25.5" hidden="1" x14ac:dyDescent="0.2">
      <c r="A378" s="36"/>
      <c r="B378" s="22"/>
      <c r="C378" s="22"/>
      <c r="D378" s="24" t="s">
        <v>609</v>
      </c>
      <c r="E378" s="10"/>
      <c r="F378" s="33"/>
      <c r="G378" s="33"/>
      <c r="H378" s="33"/>
      <c r="I378" s="33"/>
      <c r="J378" s="10">
        <f t="shared" si="75"/>
        <v>0</v>
      </c>
      <c r="K378" s="33"/>
      <c r="L378" s="33"/>
      <c r="M378" s="33"/>
      <c r="N378" s="33"/>
      <c r="O378" s="33">
        <f>O377</f>
        <v>0</v>
      </c>
      <c r="P378" s="16">
        <f t="shared" si="68"/>
        <v>0</v>
      </c>
    </row>
    <row r="379" spans="1:18" hidden="1" x14ac:dyDescent="0.2">
      <c r="A379" s="41" t="s">
        <v>11</v>
      </c>
      <c r="B379" s="20" t="s">
        <v>224</v>
      </c>
      <c r="C379" s="4" t="s">
        <v>170</v>
      </c>
      <c r="D379" s="47" t="s">
        <v>125</v>
      </c>
      <c r="E379" s="11"/>
      <c r="F379" s="30"/>
      <c r="G379" s="30"/>
      <c r="H379" s="30"/>
      <c r="I379" s="30"/>
      <c r="J379" s="11">
        <f>L379+O379</f>
        <v>0</v>
      </c>
      <c r="K379" s="30"/>
      <c r="L379" s="30"/>
      <c r="M379" s="30"/>
      <c r="N379" s="30"/>
      <c r="O379" s="12">
        <f>K379</f>
        <v>0</v>
      </c>
      <c r="P379" s="13">
        <f>E379+J379</f>
        <v>0</v>
      </c>
    </row>
    <row r="380" spans="1:18" hidden="1" x14ac:dyDescent="0.2">
      <c r="A380" s="41" t="s">
        <v>12</v>
      </c>
      <c r="B380" s="4" t="s">
        <v>223</v>
      </c>
      <c r="C380" s="4" t="s">
        <v>169</v>
      </c>
      <c r="D380" s="72" t="s">
        <v>375</v>
      </c>
      <c r="E380" s="11">
        <f>F380+I380</f>
        <v>0</v>
      </c>
      <c r="F380" s="11"/>
      <c r="G380" s="11"/>
      <c r="H380" s="11"/>
      <c r="I380" s="11"/>
      <c r="J380" s="11">
        <f>L380+O380</f>
        <v>0</v>
      </c>
      <c r="K380" s="11"/>
      <c r="L380" s="11"/>
      <c r="M380" s="11"/>
      <c r="N380" s="11"/>
      <c r="O380" s="12">
        <f>K380</f>
        <v>0</v>
      </c>
      <c r="P380" s="13">
        <f>E380+J380</f>
        <v>0</v>
      </c>
    </row>
    <row r="381" spans="1:18" s="1" customFormat="1" hidden="1" x14ac:dyDescent="0.2">
      <c r="A381" s="36" t="s">
        <v>612</v>
      </c>
      <c r="B381" s="22" t="s">
        <v>507</v>
      </c>
      <c r="C381" s="4" t="s">
        <v>171</v>
      </c>
      <c r="D381" s="14" t="s">
        <v>175</v>
      </c>
      <c r="E381" s="11"/>
      <c r="F381" s="33"/>
      <c r="G381" s="33"/>
      <c r="H381" s="33"/>
      <c r="I381" s="33"/>
      <c r="J381" s="11">
        <f>L381+O381</f>
        <v>0</v>
      </c>
      <c r="K381" s="33"/>
      <c r="L381" s="33"/>
      <c r="M381" s="33"/>
      <c r="N381" s="33"/>
      <c r="O381" s="33">
        <f>O382</f>
        <v>0</v>
      </c>
      <c r="P381" s="13">
        <f>E381+J381</f>
        <v>0</v>
      </c>
    </row>
    <row r="382" spans="1:18" s="1" customFormat="1" ht="13.5" hidden="1" customHeight="1" x14ac:dyDescent="0.2">
      <c r="A382" s="36"/>
      <c r="B382" s="22"/>
      <c r="C382" s="3"/>
      <c r="D382" s="24" t="s">
        <v>520</v>
      </c>
      <c r="E382" s="11"/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s="1" customFormat="1" ht="30.6" hidden="1" customHeight="1" x14ac:dyDescent="0.2">
      <c r="A383" s="36" t="s">
        <v>50</v>
      </c>
      <c r="B383" s="22" t="s">
        <v>49</v>
      </c>
      <c r="C383" s="22" t="s">
        <v>116</v>
      </c>
      <c r="D383" s="24" t="s">
        <v>48</v>
      </c>
      <c r="E383" s="11">
        <f>F383+I383</f>
        <v>0</v>
      </c>
      <c r="F383" s="33"/>
      <c r="G383" s="33"/>
      <c r="H383" s="33"/>
      <c r="I383" s="33"/>
      <c r="J383" s="11">
        <f>L383+O383</f>
        <v>0</v>
      </c>
      <c r="K383" s="33"/>
      <c r="L383" s="33"/>
      <c r="M383" s="33"/>
      <c r="N383" s="33"/>
      <c r="O383" s="33"/>
      <c r="P383" s="13">
        <f>E383+J383</f>
        <v>0</v>
      </c>
    </row>
    <row r="384" spans="1:18" ht="15.75" customHeight="1" x14ac:dyDescent="0.2">
      <c r="A384" s="62">
        <v>3100000</v>
      </c>
      <c r="B384" s="6"/>
      <c r="C384" s="7"/>
      <c r="D384" s="31" t="s">
        <v>118</v>
      </c>
      <c r="E384" s="25">
        <f>E386</f>
        <v>10170000</v>
      </c>
      <c r="F384" s="25">
        <f t="shared" ref="F384:O384" si="76">F386</f>
        <v>10170000</v>
      </c>
      <c r="G384" s="25">
        <f t="shared" si="76"/>
        <v>1541000</v>
      </c>
      <c r="H384" s="25">
        <f t="shared" si="76"/>
        <v>0</v>
      </c>
      <c r="I384" s="25">
        <f t="shared" si="76"/>
        <v>0</v>
      </c>
      <c r="J384" s="25">
        <f t="shared" si="76"/>
        <v>229000</v>
      </c>
      <c r="K384" s="25">
        <f>K386</f>
        <v>229000</v>
      </c>
      <c r="L384" s="25">
        <f t="shared" si="76"/>
        <v>0</v>
      </c>
      <c r="M384" s="25">
        <f t="shared" si="76"/>
        <v>0</v>
      </c>
      <c r="N384" s="25">
        <f t="shared" si="76"/>
        <v>0</v>
      </c>
      <c r="O384" s="25">
        <f t="shared" si="76"/>
        <v>229000</v>
      </c>
      <c r="P384" s="13">
        <f t="shared" si="68"/>
        <v>10399000</v>
      </c>
      <c r="R384" s="34"/>
    </row>
    <row r="385" spans="1:18" s="1" customFormat="1" hidden="1" x14ac:dyDescent="0.2">
      <c r="A385" s="36"/>
      <c r="B385" s="18"/>
      <c r="C385" s="3"/>
      <c r="D385" s="15" t="s">
        <v>519</v>
      </c>
      <c r="E385" s="17"/>
      <c r="F385" s="17"/>
      <c r="G385" s="17"/>
      <c r="H385" s="17"/>
      <c r="I385" s="17"/>
      <c r="J385" s="17">
        <f>J391</f>
        <v>0</v>
      </c>
      <c r="K385" s="17">
        <f>K391</f>
        <v>0</v>
      </c>
      <c r="L385" s="17"/>
      <c r="M385" s="17"/>
      <c r="N385" s="17"/>
      <c r="O385" s="25">
        <f>K385</f>
        <v>0</v>
      </c>
      <c r="P385" s="13">
        <f>E385+J385</f>
        <v>0</v>
      </c>
    </row>
    <row r="386" spans="1:18" x14ac:dyDescent="0.2">
      <c r="A386" s="41" t="s">
        <v>383</v>
      </c>
      <c r="B386" s="8"/>
      <c r="C386" s="7"/>
      <c r="D386" s="15" t="s">
        <v>118</v>
      </c>
      <c r="E386" s="25">
        <f>E387+E389+E392+E397</f>
        <v>10170000</v>
      </c>
      <c r="F386" s="25">
        <f>F387+F389+F392+F397+F399</f>
        <v>10170000</v>
      </c>
      <c r="G386" s="25">
        <f>G387+G389+G392+G397</f>
        <v>1541000</v>
      </c>
      <c r="H386" s="25">
        <f>H387+H389+H392+H397</f>
        <v>0</v>
      </c>
      <c r="I386" s="25">
        <f>I387+I389+I392+I397</f>
        <v>0</v>
      </c>
      <c r="J386" s="25">
        <f>J387+J389+J392+J397+J393+J396+J398+J388</f>
        <v>229000</v>
      </c>
      <c r="K386" s="25">
        <f>K387+K389+K392+K397+K393+K396+K398+K388</f>
        <v>229000</v>
      </c>
      <c r="L386" s="25">
        <f>L387+L389+L392+L397+L393+L396+L398</f>
        <v>0</v>
      </c>
      <c r="M386" s="25">
        <f>M387+M389+M392+M397+M393+M396+M398</f>
        <v>0</v>
      </c>
      <c r="N386" s="25">
        <f>N387+N389+N392+N397+N393+N396+N398</f>
        <v>0</v>
      </c>
      <c r="O386" s="25">
        <f>O387+O389+O392+O397+O393+O396+O398+O388</f>
        <v>229000</v>
      </c>
      <c r="P386" s="25">
        <f>P387+P389+P392+P397+P393+P396+P398+P388</f>
        <v>10399000</v>
      </c>
    </row>
    <row r="387" spans="1:18" ht="25.5" x14ac:dyDescent="0.2">
      <c r="A387" s="41" t="s">
        <v>384</v>
      </c>
      <c r="B387" s="4" t="s">
        <v>235</v>
      </c>
      <c r="C387" s="4" t="s">
        <v>163</v>
      </c>
      <c r="D387" s="14" t="s">
        <v>642</v>
      </c>
      <c r="E387" s="11">
        <f t="shared" ref="E387:E394" si="77">F387+I387</f>
        <v>1971000</v>
      </c>
      <c r="F387" s="12">
        <v>1971000</v>
      </c>
      <c r="G387" s="12">
        <v>1541000</v>
      </c>
      <c r="H387" s="12"/>
      <c r="I387" s="12"/>
      <c r="J387" s="11">
        <f>L387+O387</f>
        <v>30000</v>
      </c>
      <c r="K387" s="12">
        <v>30000</v>
      </c>
      <c r="L387" s="12"/>
      <c r="M387" s="12"/>
      <c r="N387" s="12"/>
      <c r="O387" s="12">
        <f t="shared" ref="O387:O392" si="78">K387</f>
        <v>30000</v>
      </c>
      <c r="P387" s="13">
        <f t="shared" ref="P387:P403" si="79">E387+J387</f>
        <v>2001000</v>
      </c>
    </row>
    <row r="388" spans="1:18" hidden="1" x14ac:dyDescent="0.2">
      <c r="A388" s="41" t="s">
        <v>395</v>
      </c>
      <c r="B388" s="4" t="s">
        <v>394</v>
      </c>
      <c r="C388" s="4" t="s">
        <v>166</v>
      </c>
      <c r="D388" s="14" t="s">
        <v>393</v>
      </c>
      <c r="E388" s="11"/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8"/>
        <v>0</v>
      </c>
      <c r="P388" s="13">
        <f t="shared" si="79"/>
        <v>0</v>
      </c>
    </row>
    <row r="389" spans="1:18" hidden="1" x14ac:dyDescent="0.2">
      <c r="A389" s="41" t="s">
        <v>386</v>
      </c>
      <c r="B389" s="4" t="s">
        <v>385</v>
      </c>
      <c r="C389" s="4" t="s">
        <v>168</v>
      </c>
      <c r="D389" s="21" t="s">
        <v>24</v>
      </c>
      <c r="E389" s="11">
        <f t="shared" si="77"/>
        <v>0</v>
      </c>
      <c r="F389" s="12"/>
      <c r="G389" s="12"/>
      <c r="H389" s="12"/>
      <c r="I389" s="12"/>
      <c r="J389" s="11">
        <f>L389+O389</f>
        <v>0</v>
      </c>
      <c r="K389" s="12"/>
      <c r="L389" s="12"/>
      <c r="M389" s="12"/>
      <c r="N389" s="12"/>
      <c r="O389" s="12">
        <f t="shared" si="78"/>
        <v>0</v>
      </c>
      <c r="P389" s="13">
        <f t="shared" si="79"/>
        <v>0</v>
      </c>
    </row>
    <row r="390" spans="1:18" s="1" customFormat="1" ht="25.5" hidden="1" x14ac:dyDescent="0.2">
      <c r="A390" s="36" t="s">
        <v>395</v>
      </c>
      <c r="B390" s="3" t="s">
        <v>394</v>
      </c>
      <c r="C390" s="3" t="s">
        <v>166</v>
      </c>
      <c r="D390" s="73" t="s">
        <v>393</v>
      </c>
      <c r="E390" s="11">
        <f>F390+I390</f>
        <v>0</v>
      </c>
      <c r="F390" s="10"/>
      <c r="G390" s="10"/>
      <c r="H390" s="10"/>
      <c r="I390" s="10"/>
      <c r="J390" s="11">
        <f>L390+O390</f>
        <v>0</v>
      </c>
      <c r="K390" s="10"/>
      <c r="L390" s="10"/>
      <c r="M390" s="10"/>
      <c r="N390" s="10"/>
      <c r="O390" s="10">
        <f t="shared" si="78"/>
        <v>0</v>
      </c>
      <c r="P390" s="13">
        <f>E390+J390</f>
        <v>0</v>
      </c>
    </row>
    <row r="391" spans="1:18" s="1" customFormat="1" hidden="1" x14ac:dyDescent="0.2">
      <c r="A391" s="36"/>
      <c r="B391" s="3"/>
      <c r="C391" s="3"/>
      <c r="D391" s="73" t="s">
        <v>519</v>
      </c>
      <c r="E391" s="10"/>
      <c r="F391" s="10"/>
      <c r="G391" s="10"/>
      <c r="H391" s="10"/>
      <c r="I391" s="10"/>
      <c r="J391" s="11">
        <f>K391</f>
        <v>0</v>
      </c>
      <c r="K391" s="10"/>
      <c r="L391" s="10"/>
      <c r="M391" s="10"/>
      <c r="N391" s="10"/>
      <c r="O391" s="10">
        <f t="shared" si="78"/>
        <v>0</v>
      </c>
      <c r="P391" s="13">
        <f>E391+J391</f>
        <v>0</v>
      </c>
    </row>
    <row r="392" spans="1:18" x14ac:dyDescent="0.2">
      <c r="A392" s="41" t="s">
        <v>389</v>
      </c>
      <c r="B392" s="4" t="s">
        <v>388</v>
      </c>
      <c r="C392" s="4" t="s">
        <v>169</v>
      </c>
      <c r="D392" s="5" t="s">
        <v>387</v>
      </c>
      <c r="E392" s="11">
        <f t="shared" si="77"/>
        <v>0</v>
      </c>
      <c r="F392" s="12"/>
      <c r="G392" s="12"/>
      <c r="H392" s="12"/>
      <c r="I392" s="12"/>
      <c r="J392" s="11">
        <f>L392+O392</f>
        <v>199000</v>
      </c>
      <c r="K392" s="12">
        <v>199000</v>
      </c>
      <c r="L392" s="12"/>
      <c r="M392" s="12"/>
      <c r="N392" s="12"/>
      <c r="O392" s="12">
        <f t="shared" si="78"/>
        <v>199000</v>
      </c>
      <c r="P392" s="13">
        <f t="shared" si="79"/>
        <v>199000</v>
      </c>
    </row>
    <row r="393" spans="1:18" ht="17.25" hidden="1" customHeight="1" x14ac:dyDescent="0.2">
      <c r="A393" s="41" t="s">
        <v>392</v>
      </c>
      <c r="B393" s="4" t="s">
        <v>391</v>
      </c>
      <c r="C393" s="4"/>
      <c r="D393" s="72" t="s">
        <v>390</v>
      </c>
      <c r="E393" s="11">
        <f t="shared" si="77"/>
        <v>0</v>
      </c>
      <c r="F393" s="11"/>
      <c r="G393" s="11"/>
      <c r="H393" s="11">
        <f>H390</f>
        <v>0</v>
      </c>
      <c r="I393" s="11">
        <f>I390</f>
        <v>0</v>
      </c>
      <c r="J393" s="11">
        <f>J390+J394</f>
        <v>0</v>
      </c>
      <c r="K393" s="11"/>
      <c r="L393" s="11">
        <f>L390+L394</f>
        <v>0</v>
      </c>
      <c r="M393" s="11">
        <f>M390+M394</f>
        <v>0</v>
      </c>
      <c r="N393" s="11">
        <f>N390+N394</f>
        <v>0</v>
      </c>
      <c r="O393" s="12">
        <f>K393</f>
        <v>0</v>
      </c>
      <c r="P393" s="13">
        <f t="shared" si="79"/>
        <v>0</v>
      </c>
    </row>
    <row r="394" spans="1:18" s="1" customFormat="1" ht="38.25" hidden="1" x14ac:dyDescent="0.2">
      <c r="A394" s="36" t="s">
        <v>563</v>
      </c>
      <c r="B394" s="3" t="s">
        <v>564</v>
      </c>
      <c r="C394" s="3"/>
      <c r="D394" s="82" t="s">
        <v>565</v>
      </c>
      <c r="E394" s="11">
        <f t="shared" si="77"/>
        <v>0</v>
      </c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9"/>
        <v>0</v>
      </c>
    </row>
    <row r="395" spans="1:18" s="1" customFormat="1" ht="51" hidden="1" x14ac:dyDescent="0.2">
      <c r="A395" s="36"/>
      <c r="B395" s="3"/>
      <c r="C395" s="3"/>
      <c r="D395" s="73" t="s">
        <v>566</v>
      </c>
      <c r="E395" s="11"/>
      <c r="F395" s="10"/>
      <c r="G395" s="10"/>
      <c r="H395" s="10"/>
      <c r="I395" s="10"/>
      <c r="J395" s="11">
        <f>L395+O395</f>
        <v>0</v>
      </c>
      <c r="K395" s="10"/>
      <c r="L395" s="10"/>
      <c r="M395" s="10"/>
      <c r="N395" s="10"/>
      <c r="O395" s="12">
        <f>K395</f>
        <v>0</v>
      </c>
      <c r="P395" s="13">
        <f t="shared" si="79"/>
        <v>0</v>
      </c>
    </row>
    <row r="396" spans="1:18" hidden="1" x14ac:dyDescent="0.2">
      <c r="A396" s="41" t="s">
        <v>512</v>
      </c>
      <c r="B396" s="4" t="s">
        <v>223</v>
      </c>
      <c r="C396" s="4" t="s">
        <v>169</v>
      </c>
      <c r="D396" s="82" t="s">
        <v>375</v>
      </c>
      <c r="E396" s="11"/>
      <c r="F396" s="11"/>
      <c r="G396" s="11"/>
      <c r="H396" s="11"/>
      <c r="I396" s="11"/>
      <c r="J396" s="11">
        <f>L396+O396</f>
        <v>0</v>
      </c>
      <c r="K396" s="11"/>
      <c r="L396" s="11"/>
      <c r="M396" s="11"/>
      <c r="N396" s="11"/>
      <c r="O396" s="12">
        <f>K396</f>
        <v>0</v>
      </c>
      <c r="P396" s="13">
        <f t="shared" si="79"/>
        <v>0</v>
      </c>
    </row>
    <row r="397" spans="1:18" hidden="1" x14ac:dyDescent="0.2">
      <c r="A397" s="41" t="s">
        <v>495</v>
      </c>
      <c r="B397" s="4" t="s">
        <v>228</v>
      </c>
      <c r="C397" s="4"/>
      <c r="D397" s="82" t="s">
        <v>230</v>
      </c>
      <c r="E397" s="11">
        <f>E399</f>
        <v>8199000</v>
      </c>
      <c r="F397" s="11"/>
      <c r="G397" s="11"/>
      <c r="H397" s="11">
        <f t="shared" ref="H397:N397" si="80">H399</f>
        <v>0</v>
      </c>
      <c r="I397" s="11">
        <f t="shared" si="80"/>
        <v>0</v>
      </c>
      <c r="J397" s="11">
        <f t="shared" si="80"/>
        <v>0</v>
      </c>
      <c r="K397" s="11"/>
      <c r="L397" s="11">
        <f t="shared" si="80"/>
        <v>0</v>
      </c>
      <c r="M397" s="11">
        <f t="shared" si="80"/>
        <v>0</v>
      </c>
      <c r="N397" s="11">
        <f t="shared" si="80"/>
        <v>0</v>
      </c>
      <c r="O397" s="12">
        <f>K397</f>
        <v>0</v>
      </c>
      <c r="P397" s="13">
        <f t="shared" si="79"/>
        <v>8199000</v>
      </c>
    </row>
    <row r="398" spans="1:18" hidden="1" x14ac:dyDescent="0.2">
      <c r="A398" s="41"/>
      <c r="B398" s="4"/>
      <c r="C398" s="4"/>
      <c r="D398" s="82"/>
      <c r="E398" s="11"/>
      <c r="F398" s="11"/>
      <c r="G398" s="11"/>
      <c r="H398" s="11"/>
      <c r="I398" s="11"/>
      <c r="J398" s="111"/>
      <c r="K398" s="11"/>
      <c r="L398" s="11"/>
      <c r="M398" s="11"/>
      <c r="N398" s="11"/>
      <c r="O398" s="12"/>
      <c r="P398" s="13">
        <f t="shared" si="79"/>
        <v>0</v>
      </c>
    </row>
    <row r="399" spans="1:18" ht="15" customHeight="1" x14ac:dyDescent="0.2">
      <c r="A399" s="41" t="s">
        <v>496</v>
      </c>
      <c r="B399" s="4" t="s">
        <v>232</v>
      </c>
      <c r="C399" s="4" t="s">
        <v>169</v>
      </c>
      <c r="D399" s="82" t="s">
        <v>233</v>
      </c>
      <c r="E399" s="11">
        <f>F399+I399</f>
        <v>8199000</v>
      </c>
      <c r="F399" s="11">
        <v>8199000</v>
      </c>
      <c r="G399" s="11"/>
      <c r="H399" s="11"/>
      <c r="I399" s="11"/>
      <c r="J399" s="11">
        <f>L399+O399</f>
        <v>0</v>
      </c>
      <c r="K399" s="11"/>
      <c r="L399" s="11"/>
      <c r="M399" s="11"/>
      <c r="N399" s="11"/>
      <c r="O399" s="11">
        <f>K399</f>
        <v>0</v>
      </c>
      <c r="P399" s="13">
        <f t="shared" si="79"/>
        <v>8199000</v>
      </c>
    </row>
    <row r="400" spans="1:18" ht="25.5" x14ac:dyDescent="0.2">
      <c r="A400" s="62" t="s">
        <v>684</v>
      </c>
      <c r="B400" s="6"/>
      <c r="C400" s="7"/>
      <c r="D400" s="31" t="s">
        <v>0</v>
      </c>
      <c r="E400" s="25">
        <f>E401</f>
        <v>8120800</v>
      </c>
      <c r="F400" s="25">
        <f t="shared" ref="F400:P401" si="81">F401</f>
        <v>8120800</v>
      </c>
      <c r="G400" s="25">
        <f t="shared" si="81"/>
        <v>6252500</v>
      </c>
      <c r="H400" s="25">
        <f t="shared" si="81"/>
        <v>192700</v>
      </c>
      <c r="I400" s="25">
        <f t="shared" si="81"/>
        <v>0</v>
      </c>
      <c r="J400" s="25">
        <f t="shared" si="81"/>
        <v>80000</v>
      </c>
      <c r="K400" s="25">
        <f t="shared" si="81"/>
        <v>80000</v>
      </c>
      <c r="L400" s="25">
        <f t="shared" si="81"/>
        <v>0</v>
      </c>
      <c r="M400" s="25">
        <f t="shared" si="81"/>
        <v>0</v>
      </c>
      <c r="N400" s="25">
        <f t="shared" si="81"/>
        <v>0</v>
      </c>
      <c r="O400" s="25">
        <f t="shared" si="81"/>
        <v>80000</v>
      </c>
      <c r="P400" s="25">
        <f t="shared" si="81"/>
        <v>8200800</v>
      </c>
      <c r="R400" s="34"/>
    </row>
    <row r="401" spans="1:18" ht="25.5" x14ac:dyDescent="0.2">
      <c r="A401" s="41" t="s">
        <v>685</v>
      </c>
      <c r="B401" s="8"/>
      <c r="C401" s="7"/>
      <c r="D401" s="15" t="s">
        <v>0</v>
      </c>
      <c r="E401" s="25">
        <f>E402</f>
        <v>8120800</v>
      </c>
      <c r="F401" s="25">
        <f t="shared" si="81"/>
        <v>8120800</v>
      </c>
      <c r="G401" s="25">
        <f t="shared" si="81"/>
        <v>6252500</v>
      </c>
      <c r="H401" s="25">
        <f t="shared" si="81"/>
        <v>192700</v>
      </c>
      <c r="I401" s="25">
        <f t="shared" si="81"/>
        <v>0</v>
      </c>
      <c r="J401" s="25">
        <f t="shared" si="81"/>
        <v>80000</v>
      </c>
      <c r="K401" s="25">
        <f t="shared" si="81"/>
        <v>80000</v>
      </c>
      <c r="L401" s="25">
        <f t="shared" si="81"/>
        <v>0</v>
      </c>
      <c r="M401" s="25">
        <f t="shared" si="81"/>
        <v>0</v>
      </c>
      <c r="N401" s="25">
        <f t="shared" si="81"/>
        <v>0</v>
      </c>
      <c r="O401" s="25">
        <f t="shared" si="81"/>
        <v>80000</v>
      </c>
      <c r="P401" s="25">
        <f t="shared" si="81"/>
        <v>8200800</v>
      </c>
    </row>
    <row r="402" spans="1:18" ht="25.9" customHeight="1" x14ac:dyDescent="0.2">
      <c r="A402" s="41" t="s">
        <v>686</v>
      </c>
      <c r="B402" s="4" t="s">
        <v>235</v>
      </c>
      <c r="C402" s="4" t="s">
        <v>163</v>
      </c>
      <c r="D402" s="14" t="s">
        <v>642</v>
      </c>
      <c r="E402" s="11">
        <f>F402+I402</f>
        <v>8120800</v>
      </c>
      <c r="F402" s="12">
        <v>8120800</v>
      </c>
      <c r="G402" s="12">
        <v>6252500</v>
      </c>
      <c r="H402" s="12">
        <v>192700</v>
      </c>
      <c r="I402" s="12"/>
      <c r="J402" s="11">
        <f>L402+O402</f>
        <v>80000</v>
      </c>
      <c r="K402" s="12">
        <v>80000</v>
      </c>
      <c r="L402" s="12"/>
      <c r="M402" s="12"/>
      <c r="N402" s="12"/>
      <c r="O402" s="12">
        <f>K402</f>
        <v>80000</v>
      </c>
      <c r="P402" s="13">
        <f>E402+J402</f>
        <v>8200800</v>
      </c>
    </row>
    <row r="403" spans="1:18" ht="15" customHeight="1" x14ac:dyDescent="0.2">
      <c r="A403" s="62">
        <v>3700000</v>
      </c>
      <c r="B403" s="6"/>
      <c r="C403" s="7"/>
      <c r="D403" s="31" t="s">
        <v>119</v>
      </c>
      <c r="E403" s="25">
        <f>E404</f>
        <v>47773900</v>
      </c>
      <c r="F403" s="25">
        <f t="shared" ref="F403:O403" si="82">F404</f>
        <v>42773900</v>
      </c>
      <c r="G403" s="25">
        <f t="shared" si="82"/>
        <v>7800000</v>
      </c>
      <c r="H403" s="25">
        <f t="shared" si="82"/>
        <v>356800</v>
      </c>
      <c r="I403" s="25">
        <f t="shared" si="82"/>
        <v>0</v>
      </c>
      <c r="J403" s="25">
        <f t="shared" si="82"/>
        <v>100000</v>
      </c>
      <c r="K403" s="25">
        <f>K404</f>
        <v>100000</v>
      </c>
      <c r="L403" s="25">
        <f t="shared" si="82"/>
        <v>0</v>
      </c>
      <c r="M403" s="25">
        <f t="shared" si="82"/>
        <v>0</v>
      </c>
      <c r="N403" s="25">
        <f t="shared" si="82"/>
        <v>0</v>
      </c>
      <c r="O403" s="25">
        <f t="shared" si="82"/>
        <v>100000</v>
      </c>
      <c r="P403" s="13">
        <f t="shared" si="79"/>
        <v>47873900</v>
      </c>
      <c r="R403" s="34"/>
    </row>
    <row r="404" spans="1:18" x14ac:dyDescent="0.2">
      <c r="A404" s="41" t="s">
        <v>396</v>
      </c>
      <c r="B404" s="8"/>
      <c r="C404" s="7"/>
      <c r="D404" s="15" t="s">
        <v>119</v>
      </c>
      <c r="E404" s="25">
        <f>E405+E407+E409+E406+E408</f>
        <v>47773900</v>
      </c>
      <c r="F404" s="25">
        <f t="shared" ref="F404:P404" si="83">F405+F407+F409+F406+F408</f>
        <v>42773900</v>
      </c>
      <c r="G404" s="25">
        <f t="shared" si="83"/>
        <v>7800000</v>
      </c>
      <c r="H404" s="25">
        <f t="shared" si="83"/>
        <v>356800</v>
      </c>
      <c r="I404" s="25">
        <f t="shared" si="83"/>
        <v>0</v>
      </c>
      <c r="J404" s="25">
        <f>J405+J407+J409+J406+J408</f>
        <v>100000</v>
      </c>
      <c r="K404" s="25">
        <f>K405+K407+K409+K406+K408</f>
        <v>100000</v>
      </c>
      <c r="L404" s="25">
        <f t="shared" si="83"/>
        <v>0</v>
      </c>
      <c r="M404" s="25">
        <f t="shared" si="83"/>
        <v>0</v>
      </c>
      <c r="N404" s="25">
        <f t="shared" si="83"/>
        <v>0</v>
      </c>
      <c r="O404" s="25">
        <f t="shared" si="83"/>
        <v>100000</v>
      </c>
      <c r="P404" s="25">
        <f t="shared" si="83"/>
        <v>47873900</v>
      </c>
    </row>
    <row r="405" spans="1:18" ht="25.9" customHeight="1" x14ac:dyDescent="0.2">
      <c r="A405" s="41" t="s">
        <v>397</v>
      </c>
      <c r="B405" s="4" t="s">
        <v>235</v>
      </c>
      <c r="C405" s="4" t="s">
        <v>163</v>
      </c>
      <c r="D405" s="14" t="s">
        <v>642</v>
      </c>
      <c r="E405" s="11">
        <f>F405+I405</f>
        <v>12773900</v>
      </c>
      <c r="F405" s="12">
        <f>10273900+2500000</f>
        <v>12773900</v>
      </c>
      <c r="G405" s="12">
        <v>7800000</v>
      </c>
      <c r="H405" s="12">
        <v>356800</v>
      </c>
      <c r="I405" s="12"/>
      <c r="J405" s="11">
        <f>L405+O405</f>
        <v>100000</v>
      </c>
      <c r="K405" s="12">
        <v>100000</v>
      </c>
      <c r="L405" s="12"/>
      <c r="M405" s="12"/>
      <c r="N405" s="12"/>
      <c r="O405" s="12">
        <f>K405</f>
        <v>100000</v>
      </c>
      <c r="P405" s="13">
        <f>E405+J405</f>
        <v>12873900</v>
      </c>
    </row>
    <row r="406" spans="1:18" x14ac:dyDescent="0.2">
      <c r="A406" s="41" t="s">
        <v>548</v>
      </c>
      <c r="B406" s="4" t="s">
        <v>75</v>
      </c>
      <c r="C406" s="4" t="s">
        <v>549</v>
      </c>
      <c r="D406" s="47" t="s">
        <v>550</v>
      </c>
      <c r="E406" s="11">
        <f>F406+I406</f>
        <v>30000000</v>
      </c>
      <c r="F406" s="12">
        <v>30000000</v>
      </c>
      <c r="G406" s="12"/>
      <c r="H406" s="12"/>
      <c r="I406" s="12"/>
      <c r="J406" s="11"/>
      <c r="K406" s="12"/>
      <c r="L406" s="12"/>
      <c r="M406" s="12"/>
      <c r="N406" s="12"/>
      <c r="O406" s="12"/>
      <c r="P406" s="13">
        <f>E406+J406</f>
        <v>30000000</v>
      </c>
    </row>
    <row r="407" spans="1:18" x14ac:dyDescent="0.2">
      <c r="A407" s="41" t="s">
        <v>677</v>
      </c>
      <c r="B407" s="8" t="s">
        <v>678</v>
      </c>
      <c r="C407" s="4" t="s">
        <v>176</v>
      </c>
      <c r="D407" s="14" t="s">
        <v>679</v>
      </c>
      <c r="E407" s="13">
        <v>5000000</v>
      </c>
      <c r="F407" s="12"/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5000000</v>
      </c>
    </row>
    <row r="408" spans="1:18" hidden="1" x14ac:dyDescent="0.2">
      <c r="A408" s="41" t="s">
        <v>533</v>
      </c>
      <c r="B408" s="8" t="s">
        <v>534</v>
      </c>
      <c r="C408" s="4" t="s">
        <v>523</v>
      </c>
      <c r="D408" s="14" t="s">
        <v>535</v>
      </c>
      <c r="E408" s="25">
        <f>F408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25.5" hidden="1" x14ac:dyDescent="0.2">
      <c r="A409" s="41" t="s">
        <v>524</v>
      </c>
      <c r="B409" s="8" t="s">
        <v>521</v>
      </c>
      <c r="C409" s="4" t="s">
        <v>523</v>
      </c>
      <c r="D409" s="14" t="s">
        <v>522</v>
      </c>
      <c r="E409" s="25">
        <f>F409+I409</f>
        <v>0</v>
      </c>
      <c r="F409" s="12"/>
      <c r="G409" s="12"/>
      <c r="H409" s="12"/>
      <c r="I409" s="12"/>
      <c r="J409" s="11">
        <f>L409+O409</f>
        <v>0</v>
      </c>
      <c r="K409" s="12"/>
      <c r="L409" s="12"/>
      <c r="M409" s="12"/>
      <c r="N409" s="12"/>
      <c r="O409" s="12">
        <f>K409</f>
        <v>0</v>
      </c>
      <c r="P409" s="13">
        <f>E409+J409</f>
        <v>0</v>
      </c>
    </row>
    <row r="410" spans="1:18" ht="15.75" customHeight="1" x14ac:dyDescent="0.2">
      <c r="A410" s="41"/>
      <c r="B410" s="8"/>
      <c r="C410" s="91"/>
      <c r="D410" s="31" t="s">
        <v>120</v>
      </c>
      <c r="E410" s="25">
        <f t="shared" ref="E410:P410" si="84">E14+E42+E96+E154+E245+E251+E265+E282+E312+E384+E403+E400</f>
        <v>1083609100</v>
      </c>
      <c r="F410" s="25">
        <f t="shared" si="84"/>
        <v>1078609100</v>
      </c>
      <c r="G410" s="25">
        <f t="shared" si="84"/>
        <v>561214100</v>
      </c>
      <c r="H410" s="25">
        <f t="shared" si="84"/>
        <v>89630300</v>
      </c>
      <c r="I410" s="25">
        <f t="shared" si="84"/>
        <v>0</v>
      </c>
      <c r="J410" s="25">
        <f t="shared" si="84"/>
        <v>83549700</v>
      </c>
      <c r="K410" s="25">
        <f t="shared" si="84"/>
        <v>58500000</v>
      </c>
      <c r="L410" s="25">
        <f t="shared" si="84"/>
        <v>24879100</v>
      </c>
      <c r="M410" s="25">
        <f t="shared" si="84"/>
        <v>3094470</v>
      </c>
      <c r="N410" s="25">
        <f t="shared" si="84"/>
        <v>81429</v>
      </c>
      <c r="O410" s="25">
        <f t="shared" si="84"/>
        <v>58670600</v>
      </c>
      <c r="P410" s="25">
        <f t="shared" si="84"/>
        <v>1167158800</v>
      </c>
      <c r="R410" s="34"/>
    </row>
    <row r="411" spans="1:18" x14ac:dyDescent="0.2">
      <c r="P411" s="34"/>
    </row>
    <row r="412" spans="1:18" ht="19.5" customHeight="1" x14ac:dyDescent="0.2">
      <c r="D412" s="92" t="s">
        <v>630</v>
      </c>
      <c r="E412" s="92"/>
      <c r="F412" s="92"/>
      <c r="G412" s="92"/>
      <c r="H412" s="92"/>
      <c r="I412" s="92"/>
      <c r="J412" s="92"/>
      <c r="K412" s="92"/>
      <c r="O412" s="92" t="s">
        <v>631</v>
      </c>
    </row>
    <row r="413" spans="1:18" ht="25.5" customHeight="1" x14ac:dyDescent="0.25">
      <c r="D413" s="119" t="s">
        <v>637</v>
      </c>
      <c r="E413" s="120"/>
      <c r="O413" s="2" t="s">
        <v>638</v>
      </c>
    </row>
    <row r="414" spans="1:18" ht="13.9" customHeight="1" x14ac:dyDescent="0.2"/>
    <row r="415" spans="1:18" hidden="1" x14ac:dyDescent="0.2">
      <c r="E415" s="112">
        <v>1184409100</v>
      </c>
      <c r="F415" s="93"/>
      <c r="G415" s="93"/>
      <c r="H415" s="93"/>
      <c r="I415" s="93"/>
      <c r="J415" s="112">
        <v>33549700</v>
      </c>
      <c r="K415" s="112">
        <v>8500000</v>
      </c>
      <c r="L415" s="93"/>
      <c r="M415" s="93"/>
      <c r="N415" s="93"/>
      <c r="O415" s="93"/>
      <c r="P415" s="112">
        <v>1217958800</v>
      </c>
      <c r="Q415" s="94" t="s">
        <v>633</v>
      </c>
    </row>
    <row r="416" spans="1:18" hidden="1" x14ac:dyDescent="0.2">
      <c r="E416" s="93">
        <f>E410-E415</f>
        <v>-100800000</v>
      </c>
      <c r="F416" s="93"/>
      <c r="G416" s="93"/>
      <c r="H416" s="93"/>
      <c r="I416" s="93"/>
      <c r="J416" s="93">
        <f>J415-J410</f>
        <v>-50000000</v>
      </c>
      <c r="K416" s="93">
        <f>K415-K410</f>
        <v>-50000000</v>
      </c>
      <c r="L416" s="93"/>
      <c r="M416" s="93"/>
      <c r="N416" s="93"/>
      <c r="O416" s="93"/>
      <c r="P416" s="93">
        <f>P415-P410</f>
        <v>50800000</v>
      </c>
      <c r="Q416" s="94" t="s">
        <v>634</v>
      </c>
    </row>
    <row r="417" spans="4:17" hidden="1" x14ac:dyDescent="0.2">
      <c r="E417" s="112">
        <v>-100800000</v>
      </c>
      <c r="F417" s="93"/>
      <c r="G417" s="93"/>
      <c r="H417" s="93"/>
      <c r="I417" s="93"/>
      <c r="J417" s="112">
        <v>50000000</v>
      </c>
      <c r="K417" s="112">
        <v>50000000</v>
      </c>
      <c r="L417" s="93"/>
      <c r="M417" s="93"/>
      <c r="N417" s="93"/>
      <c r="O417" s="93"/>
      <c r="P417" s="112">
        <v>-50800000</v>
      </c>
      <c r="Q417" s="94" t="s">
        <v>635</v>
      </c>
    </row>
    <row r="418" spans="4:17" hidden="1" x14ac:dyDescent="0.2">
      <c r="E418" s="93">
        <f>E416-E417</f>
        <v>0</v>
      </c>
      <c r="F418" s="93"/>
      <c r="G418" s="93"/>
      <c r="H418" s="93"/>
      <c r="I418" s="93"/>
      <c r="J418" s="93">
        <f>J416+J417</f>
        <v>0</v>
      </c>
      <c r="K418" s="93">
        <f>K416+K417</f>
        <v>0</v>
      </c>
      <c r="L418" s="93"/>
      <c r="M418" s="93"/>
      <c r="N418" s="93"/>
      <c r="O418" s="93"/>
      <c r="P418" s="93">
        <f>P416+P417</f>
        <v>0</v>
      </c>
    </row>
    <row r="419" spans="4:17" hidden="1" x14ac:dyDescent="0.2">
      <c r="E419" s="93">
        <v>0</v>
      </c>
      <c r="F419" s="93"/>
      <c r="G419" s="93"/>
      <c r="H419" s="93"/>
      <c r="I419" s="93"/>
      <c r="J419" s="112"/>
      <c r="K419" s="112"/>
      <c r="L419" s="93"/>
      <c r="M419" s="93"/>
      <c r="N419" s="93"/>
      <c r="O419" s="93"/>
      <c r="P419" s="112"/>
      <c r="Q419" s="2" t="s">
        <v>636</v>
      </c>
    </row>
    <row r="420" spans="4:17" hidden="1" x14ac:dyDescent="0.2">
      <c r="E420" s="93">
        <f>E418+E419</f>
        <v>0</v>
      </c>
      <c r="F420" s="93"/>
      <c r="G420" s="93"/>
      <c r="H420" s="93"/>
      <c r="I420" s="93"/>
      <c r="J420" s="93">
        <f>J418-J419</f>
        <v>0</v>
      </c>
      <c r="K420" s="93">
        <f>K418-K419</f>
        <v>0</v>
      </c>
      <c r="L420" s="93"/>
      <c r="M420" s="93"/>
      <c r="N420" s="93"/>
      <c r="O420" s="93"/>
      <c r="P420" s="93">
        <f>P418-P419</f>
        <v>0</v>
      </c>
    </row>
    <row r="421" spans="4:17" x14ac:dyDescent="0.2"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</row>
    <row r="422" spans="4:17" hidden="1" x14ac:dyDescent="0.2">
      <c r="K422" s="93"/>
    </row>
    <row r="423" spans="4:17" hidden="1" x14ac:dyDescent="0.2">
      <c r="E423" s="2">
        <f>50000/E410*100</f>
        <v>4.6142100504693072E-3</v>
      </c>
    </row>
    <row r="424" spans="4:17" hidden="1" x14ac:dyDescent="0.2">
      <c r="E424" s="2">
        <f>E407/E410*100</f>
        <v>0.46142100504693062</v>
      </c>
    </row>
    <row r="425" spans="4:17" x14ac:dyDescent="0.2">
      <c r="D425" s="95"/>
    </row>
    <row r="426" spans="4:17" x14ac:dyDescent="0.2">
      <c r="E426" s="115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13:E413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80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2021-11-09T14:50:10Z</cp:lastPrinted>
  <dcterms:created xsi:type="dcterms:W3CDTF">2016-02-15T14:53:30Z</dcterms:created>
  <dcterms:modified xsi:type="dcterms:W3CDTF">2021-11-17T07:43:14Z</dcterms:modified>
</cp:coreProperties>
</file>